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Id="1" state="visible" r:id="rId1"/>
    <sheet name="Instructions" sheetId="2" state="visible" r:id="rId2"/>
    <sheet name="Input" sheetId="3" state="visible" r:id="rId3"/>
    <sheet name="Adjustments" sheetId="4" state="visible" r:id="rId4"/>
    <sheet name="Multiples Database" sheetId="5" state="visible" r:id="rId5"/>
    <sheet name="Valuation Output" sheetId="6" state="visible" r:id="rId6"/>
    <sheet name="Sensitivity" sheetId="7" state="visible" r:id="rId7"/>
    <sheet name="Methodology &amp; Sources" sheetId="8" state="visible" r:id="rId8"/>
  </sheets>
  <definedNames>
    <definedName name="_xlnm.Print_Area" localSheetId="0">'Cover'!$A$1:$G$24</definedName>
    <definedName name="_xlnm.Print_Area" localSheetId="1">'Instructions'!$A$1:$F$20</definedName>
    <definedName name="_xlnm.Print_Area" localSheetId="2">'Input'!$A$1:$F$38</definedName>
    <definedName name="_xlnm.Print_Area" localSheetId="3">'Adjustments'!$A$1:$F$24</definedName>
    <definedName name="_xlnm.Print_Area" localSheetId="4">'Multiples Database'!$A$1:$K$28</definedName>
    <definedName name="_xlnm.Print_Area" localSheetId="5">'Valuation Output'!$A$1:$F$50</definedName>
    <definedName name="_xlnm.Print_Area" localSheetId="6">'Sensitivity'!$A$1:$J$20</definedName>
    <definedName name="_xlnm.Print_Area" localSheetId="7">'Methodology &amp; Sources'!$A$1:$C$32</definedName>
  </definedNames>
  <calcPr calcId="124519" fullCalcOnLoad="1"/>
</workbook>
</file>

<file path=xl/styles.xml><?xml version="1.0" encoding="utf-8"?>
<styleSheet xmlns="http://schemas.openxmlformats.org/spreadsheetml/2006/main">
  <numFmts count="5">
    <numFmt numFmtId="164" formatCode="€#,##0"/>
    <numFmt numFmtId="165" formatCode="0.0%"/>
    <numFmt numFmtId="166" formatCode="0.0&quot;x&quot;"/>
    <numFmt numFmtId="167" formatCode="€#,##0.0&quot;m&quot;"/>
    <numFmt numFmtId="168" formatCode="+0%;-0%;0%"/>
  </numFmts>
  <fonts count="16">
    <font>
      <name val="Calibri"/>
      <family val="2"/>
      <color theme="1"/>
      <sz val="11"/>
      <scheme val="minor"/>
    </font>
    <font>
      <name val="Segoe UI Semibold"/>
      <color rgb="FF1F3864"/>
      <sz val="22"/>
    </font>
    <font>
      <name val="Segoe UI"/>
      <i val="1"/>
      <color rgb="FF595959"/>
      <sz val="13"/>
    </font>
    <font>
      <name val="Segoe UI Semibold"/>
      <color rgb="FF0E7490"/>
      <sz val="12"/>
    </font>
    <font>
      <name val="Segoe UI"/>
      <color rgb="FF595959"/>
      <sz val="9"/>
    </font>
    <font>
      <name val="Segoe UI"/>
      <color rgb="FFFFFFFF"/>
      <sz val="9"/>
    </font>
    <font>
      <name val="Segoe UI Semibold"/>
      <color rgb="FF1F3864"/>
      <sz val="16"/>
    </font>
    <font>
      <name val="Segoe UI"/>
      <i val="1"/>
      <color rgb="FF595959"/>
      <sz val="11"/>
    </font>
    <font>
      <name val="Segoe UI Semibold"/>
      <color rgb="FFFFFFFF"/>
      <sz val="18"/>
    </font>
    <font>
      <name val="Segoe UI Semibold"/>
      <color rgb="FF1F3864"/>
      <sz val="12"/>
    </font>
    <font>
      <name val="Segoe UI"/>
      <color rgb="FF000000"/>
      <sz val="11"/>
    </font>
    <font>
      <name val="Segoe UI Semibold"/>
      <color rgb="FF000000"/>
      <sz val="11"/>
    </font>
    <font>
      <name val="Segoe UI Semibold"/>
      <color rgb="FFFFFFFF"/>
      <sz val="11"/>
    </font>
    <font>
      <name val="Segoe UI"/>
      <i val="1"/>
      <color rgb="FF595959"/>
      <sz val="10"/>
    </font>
    <font>
      <name val="Segoe UI Semibold"/>
      <color rgb="FF0E7490"/>
      <sz val="15"/>
    </font>
    <font>
      <name val="Segoe UI Semibold"/>
      <color rgb="FFFFFFFF"/>
      <sz val="12"/>
    </font>
  </fonts>
  <fills count="8">
    <fill>
      <patternFill/>
    </fill>
    <fill>
      <patternFill patternType="gray125"/>
    </fill>
    <fill>
      <patternFill patternType="solid">
        <fgColor rgb="FF0E7490"/>
      </patternFill>
    </fill>
    <fill>
      <patternFill patternType="solid">
        <fgColor rgb="FFF2F2F2"/>
      </patternFill>
    </fill>
    <fill>
      <patternFill patternType="solid">
        <fgColor rgb="FF1F3864"/>
      </patternFill>
    </fill>
    <fill>
      <patternFill patternType="solid">
        <fgColor rgb="FFE8EDF5"/>
      </patternFill>
    </fill>
    <fill>
      <patternFill patternType="solid">
        <fgColor rgb="FFFFF2CC"/>
      </patternFill>
    </fill>
    <fill>
      <patternFill patternType="solid">
        <fgColor rgb="FFE6F2F6"/>
      </patternFill>
    </fill>
  </fills>
  <borders count="3">
    <border>
      <left/>
      <right/>
      <top/>
      <bottom/>
      <diagonal/>
    </border>
    <border>
      <left style="thin">
        <color rgb="FFBFBFBF"/>
      </left>
      <right style="thin">
        <color rgb="FFBFBFBF"/>
      </right>
      <top style="thin">
        <color rgb="FFBFBFBF"/>
      </top>
      <bottom style="thin">
        <color rgb="FFBFBFBF"/>
      </bottom>
    </border>
    <border>
      <left style="thin">
        <color rgb="FF1F3864"/>
      </left>
      <right style="thin">
        <color rgb="FF1F3864"/>
      </right>
      <top style="thin">
        <color rgb="FF1F3864"/>
      </top>
      <bottom style="thin">
        <color rgb="FF1F3864"/>
      </bottom>
    </border>
  </borders>
  <cellStyleXfs count="1">
    <xf numFmtId="0" fontId="0" fillId="0" borderId="0"/>
  </cellStyleXfs>
  <cellXfs count="55">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0" borderId="0" applyAlignment="1" pivotButton="0" quotePrefix="0" xfId="0">
      <alignment horizontal="center" vertical="center"/>
    </xf>
    <xf numFmtId="0" fontId="0" fillId="2" borderId="0" pivotButton="0" quotePrefix="0" xfId="0"/>
    <xf numFmtId="0" fontId="4" fillId="3" borderId="1" applyAlignment="1" pivotButton="0" quotePrefix="0" xfId="0">
      <alignment horizontal="center" vertical="center" wrapText="1"/>
    </xf>
    <xf numFmtId="0" fontId="5" fillId="2" borderId="0" applyAlignment="1" pivotButton="0" quotePrefix="0" xfId="0">
      <alignment horizontal="center" vertical="center"/>
    </xf>
    <xf numFmtId="0" fontId="6" fillId="0" borderId="0" applyAlignment="1" pivotButton="0" quotePrefix="0" xfId="0">
      <alignment horizontal="left" vertical="center"/>
    </xf>
    <xf numFmtId="0" fontId="7" fillId="0" borderId="0" applyAlignment="1" pivotButton="0" quotePrefix="0" xfId="0">
      <alignment horizontal="left" vertical="center"/>
    </xf>
    <xf numFmtId="0" fontId="8" fillId="4" borderId="2" applyAlignment="1" pivotButton="0" quotePrefix="0" xfId="0">
      <alignment horizontal="center" vertical="center"/>
    </xf>
    <xf numFmtId="0" fontId="9" fillId="0" borderId="0" applyAlignment="1" pivotButton="0" quotePrefix="0" xfId="0">
      <alignment horizontal="left" vertical="center"/>
    </xf>
    <xf numFmtId="0" fontId="10" fillId="0" borderId="0" applyAlignment="1" pivotButton="0" quotePrefix="0" xfId="0">
      <alignment horizontal="left" vertical="top" wrapText="1"/>
    </xf>
    <xf numFmtId="0" fontId="4" fillId="0" borderId="0" applyAlignment="1" pivotButton="0" quotePrefix="0" xfId="0">
      <alignment horizontal="center" vertical="center"/>
    </xf>
    <xf numFmtId="0" fontId="9" fillId="5" borderId="0" applyAlignment="1" pivotButton="0" quotePrefix="0" xfId="0">
      <alignment horizontal="left" vertical="center"/>
    </xf>
    <xf numFmtId="0" fontId="11" fillId="0" borderId="0" applyAlignment="1" pivotButton="0" quotePrefix="0" xfId="0">
      <alignment horizontal="left" vertical="center"/>
    </xf>
    <xf numFmtId="0" fontId="10" fillId="6" borderId="2" applyAlignment="1" applyProtection="1" pivotButton="0" quotePrefix="0" xfId="0">
      <alignment horizontal="left" vertical="center"/>
      <protection locked="0" hidden="0"/>
    </xf>
    <xf numFmtId="0" fontId="10" fillId="6" borderId="2" applyAlignment="1" applyProtection="1" pivotButton="0" quotePrefix="0" xfId="0">
      <alignment horizontal="right" vertical="center"/>
      <protection locked="0" hidden="0"/>
    </xf>
    <xf numFmtId="164" fontId="10" fillId="6" borderId="2" applyAlignment="1" applyProtection="1" pivotButton="0" quotePrefix="0" xfId="0">
      <alignment horizontal="right" vertical="center"/>
      <protection locked="0" hidden="0"/>
    </xf>
    <xf numFmtId="0" fontId="3" fillId="0" borderId="0" applyAlignment="1" pivotButton="0" quotePrefix="0" xfId="0">
      <alignment horizontal="left" vertical="center"/>
    </xf>
    <xf numFmtId="0" fontId="3" fillId="7" borderId="2" applyAlignment="1" pivotButton="0" quotePrefix="0" xfId="0">
      <alignment horizontal="center" vertical="center"/>
    </xf>
    <xf numFmtId="0" fontId="12" fillId="4" borderId="2" applyAlignment="1" pivotButton="0" quotePrefix="0" xfId="0">
      <alignment horizontal="center" vertical="center"/>
    </xf>
    <xf numFmtId="0" fontId="13" fillId="0" borderId="0" applyAlignment="1" pivotButton="0" quotePrefix="0" xfId="0">
      <alignment horizontal="left" vertical="center"/>
    </xf>
    <xf numFmtId="165" fontId="4" fillId="3" borderId="0" applyAlignment="1" pivotButton="0" quotePrefix="0" xfId="0">
      <alignment horizontal="right" vertical="center"/>
    </xf>
    <xf numFmtId="0" fontId="12" fillId="4" borderId="2" applyAlignment="1" pivotButton="0" quotePrefix="0" xfId="0">
      <alignment horizontal="left" vertical="center"/>
    </xf>
    <xf numFmtId="0" fontId="10" fillId="0" borderId="1" applyAlignment="1" pivotButton="0" quotePrefix="0" xfId="0">
      <alignment horizontal="left" vertical="center"/>
    </xf>
    <xf numFmtId="0" fontId="10" fillId="6" borderId="2" applyAlignment="1" applyProtection="1" pivotButton="0" quotePrefix="0" xfId="0">
      <alignment horizontal="center" vertical="center"/>
      <protection locked="0" hidden="0"/>
    </xf>
    <xf numFmtId="0" fontId="13" fillId="0" borderId="1" applyAlignment="1" pivotButton="0" quotePrefix="0" xfId="0">
      <alignment horizontal="left" vertical="center"/>
    </xf>
    <xf numFmtId="0" fontId="10" fillId="3" borderId="1" applyAlignment="1" pivotButton="0" quotePrefix="0" xfId="0">
      <alignment horizontal="center" vertical="center"/>
    </xf>
    <xf numFmtId="0" fontId="13" fillId="0" borderId="0" applyAlignment="1" pivotButton="0" quotePrefix="0" xfId="0">
      <alignment horizontal="center" vertical="center"/>
    </xf>
    <xf numFmtId="0" fontId="4" fillId="3" borderId="1" applyAlignment="1" pivotButton="0" quotePrefix="0" xfId="0">
      <alignment horizontal="left" vertical="top" wrapText="1"/>
    </xf>
    <xf numFmtId="164" fontId="10" fillId="3" borderId="0" applyAlignment="1" pivotButton="0" quotePrefix="0" xfId="0">
      <alignment horizontal="right" vertical="center"/>
    </xf>
    <xf numFmtId="0" fontId="10" fillId="0" borderId="0" applyAlignment="1" pivotButton="0" quotePrefix="0" xfId="0">
      <alignment horizontal="left" vertical="center"/>
    </xf>
    <xf numFmtId="0" fontId="13" fillId="0" borderId="0" applyAlignment="1" pivotButton="0" quotePrefix="0" xfId="0">
      <alignment horizontal="left" vertical="top" wrapText="1"/>
    </xf>
    <xf numFmtId="164" fontId="11" fillId="0" borderId="1" applyAlignment="1" pivotButton="0" quotePrefix="0" xfId="0">
      <alignment horizontal="right" vertical="center"/>
    </xf>
    <xf numFmtId="164" fontId="14" fillId="7" borderId="2" applyAlignment="1" pivotButton="0" quotePrefix="0" xfId="0">
      <alignment horizontal="center" vertical="center"/>
    </xf>
    <xf numFmtId="0" fontId="7" fillId="0" borderId="0" applyAlignment="1" pivotButton="0" quotePrefix="0" xfId="0">
      <alignment horizontal="left" vertical="top" wrapText="1"/>
    </xf>
    <xf numFmtId="166" fontId="10" fillId="0" borderId="1" applyAlignment="1" pivotButton="0" quotePrefix="0" xfId="0">
      <alignment horizontal="center" vertical="center"/>
    </xf>
    <xf numFmtId="164" fontId="10" fillId="0" borderId="1" applyAlignment="1" pivotButton="0" quotePrefix="0" xfId="0">
      <alignment horizontal="right" vertical="center"/>
    </xf>
    <xf numFmtId="0" fontId="4" fillId="0" borderId="1" applyAlignment="1" pivotButton="0" quotePrefix="0" xfId="0">
      <alignment horizontal="center" vertical="center"/>
    </xf>
    <xf numFmtId="0" fontId="10" fillId="3" borderId="1" applyAlignment="1" pivotButton="0" quotePrefix="0" xfId="0">
      <alignment horizontal="left" vertical="center"/>
    </xf>
    <xf numFmtId="166" fontId="10" fillId="3" borderId="1" applyAlignment="1" pivotButton="0" quotePrefix="0" xfId="0">
      <alignment horizontal="center" vertical="center"/>
    </xf>
    <xf numFmtId="164" fontId="10" fillId="3" borderId="1" applyAlignment="1" pivotButton="0" quotePrefix="0" xfId="0">
      <alignment horizontal="right" vertical="center"/>
    </xf>
    <xf numFmtId="0" fontId="4" fillId="3" borderId="1" applyAlignment="1" pivotButton="0" quotePrefix="0" xfId="0">
      <alignment horizontal="center" vertical="center"/>
    </xf>
    <xf numFmtId="0" fontId="10" fillId="3" borderId="0" applyAlignment="1" pivotButton="0" quotePrefix="0" xfId="0">
      <alignment horizontal="right" vertical="center"/>
    </xf>
    <xf numFmtId="164" fontId="11" fillId="3" borderId="0" applyAlignment="1" pivotButton="0" quotePrefix="0" xfId="0">
      <alignment horizontal="right" vertical="center"/>
    </xf>
    <xf numFmtId="164" fontId="10" fillId="0" borderId="1" applyAlignment="1" pivotButton="0" quotePrefix="0" xfId="0">
      <alignment horizontal="center" vertical="center"/>
    </xf>
    <xf numFmtId="0" fontId="15" fillId="4" borderId="2" applyAlignment="1" pivotButton="0" quotePrefix="0" xfId="0">
      <alignment horizontal="left" vertical="center"/>
    </xf>
    <xf numFmtId="164" fontId="15" fillId="2" borderId="2" applyAlignment="1" pivotButton="0" quotePrefix="0" xfId="0">
      <alignment horizontal="center" vertical="center"/>
    </xf>
    <xf numFmtId="0" fontId="15" fillId="2" borderId="0" applyAlignment="1" pivotButton="0" quotePrefix="0" xfId="0">
      <alignment horizontal="center" vertical="center"/>
    </xf>
    <xf numFmtId="167" fontId="14" fillId="7" borderId="2" applyAlignment="1" pivotButton="0" quotePrefix="0" xfId="0">
      <alignment horizontal="center" vertical="center"/>
    </xf>
    <xf numFmtId="166" fontId="10" fillId="3" borderId="0" applyAlignment="1" pivotButton="0" quotePrefix="0" xfId="0">
      <alignment horizontal="right" vertical="center"/>
    </xf>
    <xf numFmtId="0" fontId="12" fillId="4" borderId="2" applyAlignment="1" pivotButton="0" quotePrefix="0" xfId="0">
      <alignment horizontal="center" vertical="center" wrapText="1"/>
    </xf>
    <xf numFmtId="166" fontId="12" fillId="4" borderId="2" applyAlignment="1" pivotButton="0" quotePrefix="0" xfId="0">
      <alignment horizontal="center" vertical="center"/>
    </xf>
    <xf numFmtId="168" fontId="12" fillId="4" borderId="2" applyAlignment="1" pivotButton="0" quotePrefix="0" xfId="0">
      <alignment horizontal="center" vertical="center"/>
    </xf>
    <xf numFmtId="0" fontId="6"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harts/chart1.xml><?xml version="1.0" encoding="utf-8"?>
<chartSpace xmlns:a="http://schemas.openxmlformats.org/drawingml/2006/main" xmlns="http://schemas.openxmlformats.org/drawingml/2006/chart">
  <style val="10"/>
  <chart>
    <title>
      <tx>
        <rich>
          <a:bodyPr/>
          <a:p>
            <a:pPr>
              <a:defRPr/>
            </a:pPr>
            <a:r>
              <a:t>Indicative company value by scenario</a:t>
            </a:r>
          </a:p>
        </rich>
      </tx>
    </title>
    <plotArea>
      <barChart>
        <barDir val="bar"/>
        <grouping val="clustered"/>
        <ser>
          <idx val="0"/>
          <order val="0"/>
          <spPr>
            <a:solidFill>
              <a:srgbClr val="0E7490"/>
            </a:solidFill>
            <a:ln>
              <a:prstDash val="solid"/>
            </a:ln>
          </spPr>
          <cat>
            <strRef>
              <f>'Valuation Output'!$C$11:$E$11</f>
            </strRef>
          </cat>
          <val>
            <numRef>
              <f>'Valuation Output'!$C$14:$E$14</f>
            </numRef>
          </val>
        </ser>
        <dLbls>
          <numFmt formatCode="€#,##0"/>
          <showVal val="1"/>
        </dLbls>
        <gapWidth val="150"/>
        <axId val="10"/>
        <axId val="100"/>
      </barChart>
      <catAx>
        <axId val="10"/>
        <scaling>
          <orientation val="minMax"/>
        </scaling>
        <delete val="0"/>
        <axPos val="l"/>
        <title>
          <tx>
            <rich>
              <a:bodyPr/>
              <a:p>
                <a:pPr>
                  <a:defRPr/>
                </a:pPr>
                <a:r>
                  <a:t>EUR</a:t>
                </a:r>
              </a:p>
            </rich>
          </tx>
        </title>
        <numFmt formatCode="€#,##0" sourceLinked="0"/>
        <majorTickMark val="none"/>
        <minorTickMark val="none"/>
        <crossAx val="100"/>
        <lblOffset val="100"/>
      </catAx>
      <valAx>
        <axId val="100"/>
        <scaling>
          <orientation val="minMax"/>
        </scaling>
        <delete val="0"/>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2381250" cy="1228725"/>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30</row>
      <rowOff>0</rowOff>
    </from>
    <ext cx="612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6.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tabColor rgb="FF1F3864"/>
    <outlinePr summaryBelow="1" summaryRight="1"/>
    <pageSetUpPr fitToPage="1"/>
  </sheetPr>
  <dimension ref="B9:F23"/>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3" customWidth="1" min="7" max="7"/>
  </cols>
  <sheetData>
    <row r="2" ht="100" customHeight="1"/>
    <row r="9" ht="34" customHeight="1">
      <c r="B9" s="1" t="inlineStr">
        <is>
          <t>Company Valuation | Multiples Method</t>
        </is>
      </c>
    </row>
    <row r="11">
      <c r="B11" s="2" t="inlineStr">
        <is>
          <t>Template for an indicative valuation of SMEs (German Mittelstand)</t>
        </is>
      </c>
    </row>
    <row r="13">
      <c r="B13" s="3" t="inlineStr">
        <is>
          <t>Version 2.0 | As of: Q3 2026 | Multiples: Q3/2026</t>
        </is>
      </c>
    </row>
    <row r="15" ht="4" customHeight="1">
      <c r="B15" s="4" t="n"/>
    </row>
    <row r="18">
      <c r="B18" s="5" t="inlineStr">
        <is>
          <t>Indicative tool for illustration purposes only. Not legal, tax or financial advice within the meaning of § 32 KWG (German Banking Act). All results are provided without guarantee.</t>
        </is>
      </c>
    </row>
    <row r="19"/>
    <row r="20"/>
    <row r="23" ht="24" customHeight="1">
      <c r="B23" s="6"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6">
    <mergeCell ref="B15:F15"/>
    <mergeCell ref="B11:F11"/>
    <mergeCell ref="B18:F20"/>
    <mergeCell ref="B23:F23"/>
    <mergeCell ref="B9:F9"/>
    <mergeCell ref="B13:F13"/>
  </mergeCells>
  <printOptions horizontalCentered="1"/>
  <pageMargins left="0.75" right="0.75" top="1" bottom="1" header="0.5" footer="0.5"/>
  <pageSetup orientation="portrait" paperSize="9" fitToHeight="1" fitToWidth="1"/>
  <drawing xmlns:r="http://schemas.openxmlformats.org/officeDocument/2006/relationships" r:id="rId1"/>
</worksheet>
</file>

<file path=xl/worksheets/sheet2.xml><?xml version="1.0" encoding="utf-8"?>
<worksheet xmlns="http://schemas.openxmlformats.org/spreadsheetml/2006/main">
  <sheetPr>
    <tabColor rgb="FF1F3864"/>
    <outlinePr summaryBelow="1" summaryRight="1"/>
    <pageSetUpPr fitToPage="1"/>
  </sheetPr>
  <dimension ref="B1:F20"/>
  <sheetViews>
    <sheetView showGridLines="0" workbookViewId="0">
      <selection activeCell="A1" sqref="A1"/>
    </sheetView>
  </sheetViews>
  <sheetFormatPr baseColWidth="8" defaultRowHeight="15"/>
  <cols>
    <col width="3" customWidth="1" min="1" max="1"/>
    <col width="8" customWidth="1" min="2" max="2"/>
    <col width="22" customWidth="1" min="3" max="3"/>
    <col width="22" customWidth="1" min="4" max="4"/>
    <col width="22" customWidth="1" min="5" max="5"/>
    <col width="22" customWidth="1" min="6" max="6"/>
  </cols>
  <sheetData>
    <row r="1">
      <c r="B1" s="7" t="inlineStr">
        <is>
          <t>Instructions | five steps to an indicative valuation</t>
        </is>
      </c>
    </row>
    <row r="2">
      <c r="B2" s="8" t="inlineStr">
        <is>
          <t>Work through the sheets from left to right. Yellow cells are inputs, grey cells calculate automatically.</t>
        </is>
      </c>
    </row>
    <row r="4" ht="20" customHeight="1">
      <c r="B4" s="9" t="n">
        <v>1</v>
      </c>
      <c r="C4" s="10" t="inlineStr">
        <is>
          <t>Enter sector, revenue and EBITDA figures in the “Input” sheet</t>
        </is>
      </c>
    </row>
    <row r="5" ht="58" customHeight="1">
      <c r="C5" s="11" t="inlineStr">
        <is>
          <t>Enter the company details, the three-year history of revenue, EBITDA and EBIT, and eight qualitative factors. Sector AND revenue drive the multiples: revenue sets the size class (Micro &lt; €5m, Small €5-50m, Mid &gt; €50m), the sector sets the range.</t>
        </is>
      </c>
    </row>
    <row r="7" ht="20" customHeight="1">
      <c r="B7" s="9" t="n">
        <v>2</v>
      </c>
      <c r="C7" s="10" t="inlineStr">
        <is>
          <t>Review the EBITDA adjustments in the “Adjustments” sheet</t>
        </is>
      </c>
    </row>
    <row r="8" ht="58" customHeight="1">
      <c r="C8" s="11" t="inlineStr">
        <is>
          <t>Normalise earnings for a market-rate managing director salary and for one-off and non-recurring items. Adjusted EBITDA is the valuation basis. It shows the difference between reported and sustainable earnings.</t>
        </is>
      </c>
    </row>
    <row r="10" ht="20" customHeight="1">
      <c r="B10" s="9" t="n">
        <v>3</v>
      </c>
      <c r="C10" s="10" t="inlineStr">
        <is>
          <t>Choose the right multiple scenario based on your qualitative factors</t>
        </is>
      </c>
    </row>
    <row r="11" ht="58" customHeight="1">
      <c r="C11" s="11" t="inlineStr">
        <is>
          <t>The eight factors produce a quality score from −8 to +8. A high score moves the indicative value towards the upper multiple, a low score towards the lower one. Owner dependency, customer concentration or recurring revenue thus feed into the value in a traceable way.</t>
        </is>
      </c>
    </row>
    <row r="13" ht="20" customHeight="1">
      <c r="B13" s="9" t="n">
        <v>4</v>
      </c>
      <c r="C13" s="10" t="inlineStr">
        <is>
          <t>Read the valuation result in the “Valuation Output” sheet</t>
        </is>
      </c>
    </row>
    <row r="14" ht="58" customHeight="1">
      <c r="C14" s="11" t="inlineStr">
        <is>
          <t>Three scenarios (conservative, base, optimistic) show the range of the enterprise value. The equity bridge uses net debt and surplus cash to arrive at the equity value, which is the value that economically reaches the owner.</t>
        </is>
      </c>
    </row>
    <row r="16" ht="20" customHeight="1">
      <c r="B16" s="9" t="n">
        <v>5</v>
      </c>
      <c r="C16" s="10" t="inlineStr">
        <is>
          <t>Stress-test the result in the “Sensitivity” sheet</t>
        </is>
      </c>
    </row>
    <row r="17" ht="58" customHeight="1">
      <c r="C17" s="11" t="inlineStr">
        <is>
          <t>The heatmap varies the multiple and adjusted EBITDA at the same time. You can see at once how strongly the value reacts to your assumptions, where the result is robust and where it tips.</t>
        </is>
      </c>
    </row>
    <row r="20">
      <c r="B20" s="12"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18">
    <mergeCell ref="C13:F13"/>
    <mergeCell ref="C17:F17"/>
    <mergeCell ref="B4:B5"/>
    <mergeCell ref="B2:F2"/>
    <mergeCell ref="C8:F8"/>
    <mergeCell ref="C4:F4"/>
    <mergeCell ref="B13:B14"/>
    <mergeCell ref="B20:F20"/>
    <mergeCell ref="B7:B8"/>
    <mergeCell ref="C7:F7"/>
    <mergeCell ref="C16:F16"/>
    <mergeCell ref="B16:B17"/>
    <mergeCell ref="B1:F1"/>
    <mergeCell ref="C11:F11"/>
    <mergeCell ref="B10:B11"/>
    <mergeCell ref="C5:F5"/>
    <mergeCell ref="C10:F10"/>
    <mergeCell ref="C14:F14"/>
  </mergeCells>
  <printOptions horizontalCentered="1"/>
  <pageMargins left="0.75" right="0.75" top="1" bottom="1" header="0.5" footer="0.5"/>
  <pageSetup orientation="portrait" paperSize="9" fitToHeight="1" fitToWidth="1"/>
</worksheet>
</file>

<file path=xl/worksheets/sheet3.xml><?xml version="1.0" encoding="utf-8"?>
<worksheet xmlns="http://schemas.openxmlformats.org/spreadsheetml/2006/main">
  <sheetPr>
    <tabColor rgb="FF1F3864"/>
    <outlinePr summaryBelow="1" summaryRight="1"/>
    <pageSetUpPr fitToPage="1"/>
  </sheetPr>
  <dimension ref="B1:E38"/>
  <sheetViews>
    <sheetView showGridLines="0" workbookViewId="0">
      <selection activeCell="A1" sqref="A1"/>
    </sheetView>
  </sheetViews>
  <sheetFormatPr baseColWidth="8" defaultRowHeight="15"/>
  <cols>
    <col width="3" customWidth="1" min="1" max="1"/>
    <col width="34" customWidth="1" min="2" max="2"/>
    <col width="19" customWidth="1" min="3" max="3"/>
    <col width="19" customWidth="1" min="4" max="4"/>
    <col width="19" customWidth="1" min="5" max="5"/>
    <col width="3" customWidth="1" min="6" max="6"/>
  </cols>
  <sheetData>
    <row r="1">
      <c r="B1" s="7" t="inlineStr">
        <is>
          <t>Input | company and financial data</t>
        </is>
      </c>
    </row>
    <row r="2">
      <c r="B2" s="8" t="inlineStr">
        <is>
          <t>Fill in the yellow cells. Grey cells calculate automatically.</t>
        </is>
      </c>
    </row>
    <row r="4" ht="22" customHeight="1">
      <c r="B4" s="13" t="inlineStr">
        <is>
          <t>A   Company details</t>
        </is>
      </c>
    </row>
    <row r="5">
      <c r="B5" s="14" t="inlineStr">
        <is>
          <t>Company</t>
        </is>
      </c>
      <c r="C5" s="15" t="n"/>
    </row>
    <row r="6">
      <c r="B6" s="14" t="inlineStr">
        <is>
          <t>Sector</t>
        </is>
      </c>
      <c r="C6" s="15" t="n"/>
    </row>
    <row r="7">
      <c r="B7" s="14" t="inlineStr">
        <is>
          <t>Registered office</t>
        </is>
      </c>
      <c r="C7" s="15" t="n"/>
    </row>
    <row r="8">
      <c r="B8" s="14" t="inlineStr">
        <is>
          <t>Employees</t>
        </is>
      </c>
      <c r="C8" s="16" t="n"/>
    </row>
    <row r="9">
      <c r="B9" s="14" t="inlineStr">
        <is>
          <t>Year founded</t>
        </is>
      </c>
      <c r="C9" s="16" t="n"/>
    </row>
    <row r="10">
      <c r="B10" s="14" t="inlineStr">
        <is>
          <t>Revenue last FY (€), sets the size class</t>
        </is>
      </c>
      <c r="C10" s="17" t="n"/>
    </row>
    <row r="11">
      <c r="B11" s="18" t="inlineStr">
        <is>
          <t>Size class (derived)</t>
        </is>
      </c>
      <c r="C11" s="19">
        <f>IF(Input!$C$10="","Please enter revenue",IF(Input!$C$10&lt;5000000,"Micro (&lt; €5m)",IF(Input!$C$10&lt;=50000000,"Small (€5-50m)","Mid (&gt; €50m)")))</f>
        <v/>
      </c>
    </row>
    <row r="12" ht="22" customHeight="1">
      <c r="B12" s="13" t="inlineStr">
        <is>
          <t>B   Financials (three-year overview)</t>
        </is>
      </c>
    </row>
    <row r="13">
      <c r="B13" s="14" t="inlineStr">
        <is>
          <t>Line item</t>
        </is>
      </c>
      <c r="C13" s="20" t="inlineStr">
        <is>
          <t>Year −2</t>
        </is>
      </c>
      <c r="D13" s="20" t="inlineStr">
        <is>
          <t>Year −1</t>
        </is>
      </c>
      <c r="E13" s="20" t="inlineStr">
        <is>
          <t>Year 0</t>
        </is>
      </c>
    </row>
    <row r="14">
      <c r="B14" s="14" t="inlineStr">
        <is>
          <t>Revenue (€)</t>
        </is>
      </c>
      <c r="C14" s="17" t="n"/>
      <c r="D14" s="17" t="n"/>
      <c r="E14" s="17" t="n"/>
    </row>
    <row r="15">
      <c r="B15" s="14" t="inlineStr">
        <is>
          <t>EBITDA (€)</t>
        </is>
      </c>
      <c r="C15" s="17" t="n"/>
      <c r="D15" s="17" t="n"/>
      <c r="E15" s="17" t="n"/>
    </row>
    <row r="16">
      <c r="B16" s="14" t="inlineStr">
        <is>
          <t>EBIT (€)</t>
        </is>
      </c>
      <c r="C16" s="17" t="n"/>
      <c r="D16" s="17" t="n"/>
      <c r="E16" s="17" t="n"/>
    </row>
    <row r="17">
      <c r="B17" s="21" t="inlineStr">
        <is>
          <t>EBIT margin</t>
        </is>
      </c>
      <c r="C17" s="22">
        <f>IFERROR(C16/C14,"")</f>
        <v/>
      </c>
      <c r="D17" s="22">
        <f>IFERROR(D16/D14,"")</f>
        <v/>
      </c>
      <c r="E17" s="22">
        <f>IFERROR(E16/E14,"")</f>
        <v/>
      </c>
    </row>
    <row r="18">
      <c r="B18" s="21" t="inlineStr">
        <is>
          <t>The valuation basis is adjusted EBITDA (“Adjustments” sheet). EBIT and EBIT margin are for context.</t>
        </is>
      </c>
    </row>
    <row r="19" ht="22" customHeight="1">
      <c r="B19" s="13" t="inlineStr">
        <is>
          <t>C   Qualitative factors</t>
        </is>
      </c>
    </row>
    <row r="20">
      <c r="B20" s="23" t="inlineStr">
        <is>
          <t>Factor</t>
        </is>
      </c>
      <c r="C20" s="20" t="inlineStr">
        <is>
          <t>Rating</t>
        </is>
      </c>
      <c r="D20" s="20" t="inlineStr">
        <is>
          <t>Effect of “high”</t>
        </is>
      </c>
      <c r="E20" s="20" t="inlineStr">
        <is>
          <t>Score</t>
        </is>
      </c>
    </row>
    <row r="21">
      <c r="B21" s="24" t="inlineStr">
        <is>
          <t>Owner dependency</t>
        </is>
      </c>
      <c r="C21" s="25" t="n"/>
      <c r="D21" s="26" t="inlineStr">
        <is>
          <t>high = value risk</t>
        </is>
      </c>
      <c r="E21" s="27">
        <f>IF($C21="high",-1,IF($C21="medium",0,IF($C21="low",1,0)))</f>
        <v/>
      </c>
    </row>
    <row r="22">
      <c r="B22" s="24" t="inlineStr">
        <is>
          <t>Customer concentration</t>
        </is>
      </c>
      <c r="C22" s="25" t="n"/>
      <c r="D22" s="26" t="inlineStr">
        <is>
          <t>high = value risk</t>
        </is>
      </c>
      <c r="E22" s="27">
        <f>IF($C22="high",-1,IF($C22="medium",0,IF($C22="low",1,0)))</f>
        <v/>
      </c>
    </row>
    <row r="23">
      <c r="B23" s="24" t="inlineStr">
        <is>
          <t>Workforce stability</t>
        </is>
      </c>
      <c r="C23" s="25" t="n"/>
      <c r="D23" s="26" t="inlineStr">
        <is>
          <t>high = value driver</t>
        </is>
      </c>
      <c r="E23" s="27">
        <f>IF($C23="high",1,IF($C23="medium",0,IF($C23="low",-1,0)))</f>
        <v/>
      </c>
    </row>
    <row r="24">
      <c r="B24" s="24" t="inlineStr">
        <is>
          <t>Growth rate (last 3 yrs)</t>
        </is>
      </c>
      <c r="C24" s="25" t="n"/>
      <c r="D24" s="26" t="inlineStr">
        <is>
          <t>high = value driver</t>
        </is>
      </c>
      <c r="E24" s="27">
        <f>IF($C24="high",1,IF($C24="medium",0,IF($C24="low",-1,0)))</f>
        <v/>
      </c>
    </row>
    <row r="25">
      <c r="B25" s="24" t="inlineStr">
        <is>
          <t>Investment backlog</t>
        </is>
      </c>
      <c r="C25" s="25" t="n"/>
      <c r="D25" s="26" t="inlineStr">
        <is>
          <t>high = value risk</t>
        </is>
      </c>
      <c r="E25" s="27">
        <f>IF($C25="high",-1,IF($C25="medium",0,IF($C25="low",1,0)))</f>
        <v/>
      </c>
    </row>
    <row r="26">
      <c r="B26" s="24" t="inlineStr">
        <is>
          <t>Degree of digitalisation</t>
        </is>
      </c>
      <c r="C26" s="25" t="n"/>
      <c r="D26" s="26" t="inlineStr">
        <is>
          <t>high = value driver</t>
        </is>
      </c>
      <c r="E26" s="27">
        <f>IF($C26="high",1,IF($C26="medium",0,IF($C26="low",-1,0)))</f>
        <v/>
      </c>
    </row>
    <row r="27">
      <c r="B27" s="24" t="inlineStr">
        <is>
          <t>Competitive position</t>
        </is>
      </c>
      <c r="C27" s="25" t="n"/>
      <c r="D27" s="26" t="inlineStr">
        <is>
          <t>high = value driver</t>
        </is>
      </c>
      <c r="E27" s="27">
        <f>IF($C27="high",1,IF($C27="medium",0,IF($C27="low",-1,0)))</f>
        <v/>
      </c>
    </row>
    <row r="28">
      <c r="B28" s="24" t="inlineStr">
        <is>
          <t>Share of recurring revenue</t>
        </is>
      </c>
      <c r="C28" s="25" t="n"/>
      <c r="D28" s="26" t="inlineStr">
        <is>
          <t>high = value driver</t>
        </is>
      </c>
      <c r="E28" s="27">
        <f>IF($C28="high",1,IF($C28="medium",0,IF($C28="low",-1,0)))</f>
        <v/>
      </c>
    </row>
    <row r="29">
      <c r="B29" s="18" t="inlineStr">
        <is>
          <t>Total quality score (−8 … +8)</t>
        </is>
      </c>
      <c r="C29" s="19">
        <f>SUM(E21:E28)</f>
        <v/>
      </c>
      <c r="E29" s="28">
        <f>IF(C29&gt;2,"high",IF(C29&lt;-2,"low","medium"))</f>
        <v/>
      </c>
    </row>
    <row r="31" ht="22" customHeight="1">
      <c r="B31" s="13" t="inlineStr">
        <is>
          <t>D   Equity bridge (from enterprise value to equity value)</t>
        </is>
      </c>
    </row>
    <row r="32">
      <c r="B32" s="14" t="inlineStr">
        <is>
          <t>Net financial debt (€)</t>
        </is>
      </c>
      <c r="C32" s="17" t="n">
        <v>0</v>
      </c>
    </row>
    <row r="33">
      <c r="B33" s="14" t="inlineStr">
        <is>
          <t>Surplus cash / non-operating assets (€)</t>
        </is>
      </c>
      <c r="C33" s="17" t="n">
        <v>0</v>
      </c>
    </row>
    <row r="35">
      <c r="B35" s="21" t="inlineStr">
        <is>
          <t>→ Result in the “Valuation Output” sheet, stress test in the “Sensitivity” sheet.</t>
        </is>
      </c>
    </row>
    <row r="36" ht="44" customHeight="1">
      <c r="B36" s="29" t="inlineStr">
        <is>
          <t>Indicative tool for illustration purposes only. Not legal, tax or financial advice within the meaning of § 32 KWG (German Banking Act). All results are provided without guarantee.</t>
        </is>
      </c>
    </row>
    <row r="38">
      <c r="B38" s="12"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20">
    <mergeCell ref="C9:E9"/>
    <mergeCell ref="B36:E36"/>
    <mergeCell ref="C11:E11"/>
    <mergeCell ref="C29:D29"/>
    <mergeCell ref="B35:E35"/>
    <mergeCell ref="B4:E4"/>
    <mergeCell ref="C8:E8"/>
    <mergeCell ref="C7:E7"/>
    <mergeCell ref="C32:E32"/>
    <mergeCell ref="B31:E31"/>
    <mergeCell ref="B18:E18"/>
    <mergeCell ref="B12:E12"/>
    <mergeCell ref="B2:E2"/>
    <mergeCell ref="C6:E6"/>
    <mergeCell ref="C33:E33"/>
    <mergeCell ref="B1:E1"/>
    <mergeCell ref="C5:E5"/>
    <mergeCell ref="B38:E38"/>
    <mergeCell ref="B19:E19"/>
    <mergeCell ref="C10:E10"/>
  </mergeCells>
  <dataValidations count="4">
    <dataValidation sqref="C21 C22 C23 C24 C25 C26 C27 C28" showDropDown="0" showInputMessage="0" showErrorMessage="0" allowBlank="1" promptTitle="Rating" prompt="Choose low / medium / high" type="list">
      <formula1>"low,medium,high"</formula1>
    </dataValidation>
    <dataValidation sqref="C6" showDropDown="0" showInputMessage="0" showErrorMessage="0" allowBlank="1" errorTitle="Invalid sector" error="Please choose a sector from the list." promptTitle="Sector" prompt="Choose a sector from the list" type="list">
      <formula1>'Multiples Database'!$B$5:$B$24</formula1>
    </dataValidation>
    <dataValidation sqref="C8" showDropDown="0" showInputMessage="0" showErrorMessage="0" allowBlank="1" errorTitle="Invalid input" error="Employees must be 0 or greater." type="whole" operator="greaterThanOrEqual">
      <formula1>0</formula1>
    </dataValidation>
    <dataValidation sqref="C10" showDropDown="0" showInputMessage="0" showErrorMessage="0" allowBlank="1" errorTitle="Invalid input" error="Revenue must be 0 or greater." type="decimal" operator="greaterThanOrEqual">
      <formula1>0</formula1>
    </dataValidation>
  </dataValidations>
  <printOptions horizontalCentered="1"/>
  <pageMargins left="0.75" right="0.75" top="1" bottom="1" header="0.5" footer="0.5"/>
  <pageSetup orientation="portrait" paperSize="9" fitToHeight="1" fitToWidth="1"/>
</worksheet>
</file>

<file path=xl/worksheets/sheet4.xml><?xml version="1.0" encoding="utf-8"?>
<worksheet xmlns="http://schemas.openxmlformats.org/spreadsheetml/2006/main">
  <sheetPr>
    <tabColor rgb="FF1F3864"/>
    <outlinePr summaryBelow="1" summaryRight="1"/>
    <pageSetUpPr fitToPage="1"/>
  </sheetPr>
  <dimension ref="B1:E24"/>
  <sheetViews>
    <sheetView showGridLines="0" workbookViewId="0">
      <selection activeCell="A1" sqref="A1"/>
    </sheetView>
  </sheetViews>
  <sheetFormatPr baseColWidth="8" defaultRowHeight="15"/>
  <cols>
    <col width="3" customWidth="1" min="1" max="1"/>
    <col width="38" customWidth="1" min="2" max="2"/>
    <col width="18" customWidth="1" min="3" max="3"/>
    <col width="18" customWidth="1" min="4" max="4"/>
    <col width="18" customWidth="1" min="5" max="5"/>
    <col width="3" customWidth="1" min="6" max="6"/>
  </cols>
  <sheetData>
    <row r="1">
      <c r="B1" s="7" t="inlineStr">
        <is>
          <t>Adjustments | normalising EBITDA</t>
        </is>
      </c>
    </row>
    <row r="2">
      <c r="B2" s="8" t="inlineStr">
        <is>
          <t>Adjusted EBITDA is the valuation basis. Add-backs increase earnings, one-off income reduces them.</t>
        </is>
      </c>
    </row>
    <row r="4">
      <c r="B4" s="23" t="inlineStr">
        <is>
          <t>Line item</t>
        </is>
      </c>
      <c r="C4" s="20" t="inlineStr">
        <is>
          <t>Year −2</t>
        </is>
      </c>
      <c r="D4" s="20" t="inlineStr">
        <is>
          <t>Year −1</t>
        </is>
      </c>
      <c r="E4" s="20" t="inlineStr">
        <is>
          <t>Year 0</t>
        </is>
      </c>
    </row>
    <row r="5">
      <c r="B5" s="14" t="inlineStr">
        <is>
          <t>EBITDA (reported)</t>
        </is>
      </c>
      <c r="C5" s="30">
        <f>IF(Input!C15="","",Input!C15)</f>
        <v/>
      </c>
      <c r="D5" s="30">
        <f>IF(Input!D15="","",Input!D15)</f>
        <v/>
      </c>
      <c r="E5" s="30">
        <f>IF(Input!E15="","",Input!E15)</f>
        <v/>
      </c>
    </row>
    <row r="6" ht="22" customHeight="1">
      <c r="B6" s="13" t="inlineStr">
        <is>
          <t>Managing director salary (normalisation)</t>
        </is>
      </c>
    </row>
    <row r="7">
      <c r="B7" s="31" t="inlineStr">
        <is>
          <t>Actual MD salary in earnings (p.a.; 0 = no salary included)</t>
        </is>
      </c>
      <c r="C7" s="17" t="n"/>
    </row>
    <row r="8">
      <c r="B8" s="31" t="inlineStr">
        <is>
          <t>Market-rate MD salary (benchmark from database)</t>
        </is>
      </c>
      <c r="C8" s="30">
        <f>IFERROR(INDEX('Multiples Database'!$I$5:$I$24,MATCH(Input!$C$6,'Multiples Database'!$B$5:$B$24,0)),130000)</f>
        <v/>
      </c>
    </row>
    <row r="9">
      <c r="B9" s="31" t="inlineStr">
        <is>
          <t>Override market-rate MD salary (optional, own source)</t>
        </is>
      </c>
      <c r="C9" s="17" t="n"/>
    </row>
    <row r="10">
      <c r="B10" s="21" t="inlineStr">
        <is>
          <t>MD salary adjustment (add-back / deduction)</t>
        </is>
      </c>
      <c r="C10" s="30">
        <f>IF(C7="",0,C7-IF(C9="",C8,C9))</f>
        <v/>
      </c>
    </row>
    <row r="11" ht="28" customHeight="1">
      <c r="B11" s="32">
        <f>IF(C7="","⚠ Enter the actual MD salary (0 if no MD salary is included in earnings). Otherwise no normalisation is applied.",IF(C7=0,"Note: €0 entered, so the market-rate MD salary is deducted in full (typical for sole proprietorships and partnerships).",""))</f>
        <v/>
      </c>
    </row>
    <row r="12" ht="22" customHeight="1">
      <c r="B12" s="13" t="inlineStr">
        <is>
          <t>One-off &amp; non-recurring items (per year)</t>
        </is>
      </c>
    </row>
    <row r="13">
      <c r="B13" s="31" t="inlineStr">
        <is>
          <t>One-off expenses (+)</t>
        </is>
      </c>
      <c r="C13" s="17" t="n">
        <v>0</v>
      </c>
      <c r="D13" s="17" t="n">
        <v>0</v>
      </c>
      <c r="E13" s="17" t="n">
        <v>0</v>
      </c>
    </row>
    <row r="14">
      <c r="B14" s="31" t="inlineStr">
        <is>
          <t>One-off income (−)</t>
        </is>
      </c>
      <c r="C14" s="17" t="n">
        <v>0</v>
      </c>
      <c r="D14" s="17" t="n">
        <v>0</v>
      </c>
      <c r="E14" s="17" t="n">
        <v>0</v>
      </c>
    </row>
    <row r="15">
      <c r="B15" s="31" t="inlineStr">
        <is>
          <t>Non-operating expenses (+)</t>
        </is>
      </c>
      <c r="C15" s="17" t="n">
        <v>0</v>
      </c>
      <c r="D15" s="17" t="n">
        <v>0</v>
      </c>
      <c r="E15" s="17" t="n">
        <v>0</v>
      </c>
    </row>
    <row r="16" ht="22" customHeight="1">
      <c r="B16" s="13" t="inlineStr">
        <is>
          <t>Result</t>
        </is>
      </c>
    </row>
    <row r="17">
      <c r="B17" s="31" t="inlineStr">
        <is>
          <t>Total adjustments</t>
        </is>
      </c>
      <c r="C17" s="30">
        <f>$C$10+C13-C14+C15</f>
        <v/>
      </c>
      <c r="D17" s="30">
        <f>$C$10+D13-D14+D15</f>
        <v/>
      </c>
      <c r="E17" s="30">
        <f>$C$10+E13-E14+E15</f>
        <v/>
      </c>
    </row>
    <row r="18">
      <c r="B18" s="14" t="inlineStr">
        <is>
          <t>Adjusted EBITDA</t>
        </is>
      </c>
      <c r="C18" s="33">
        <f>IF(Input!C15="","",C5+C17)</f>
        <v/>
      </c>
      <c r="D18" s="33">
        <f>IF(Input!D15="","",D5+D17)</f>
        <v/>
      </c>
      <c r="E18" s="33">
        <f>IF(Input!E15="","",E5+E17)</f>
        <v/>
      </c>
    </row>
    <row r="19">
      <c r="B19" s="18" t="inlineStr">
        <is>
          <t>Average adjusted EBITDA</t>
        </is>
      </c>
      <c r="C19" s="34">
        <f>IF(COUNT(Input!C15:E15)=0,0,SUM(C18:E18)/COUNT(Input!C15:E15))</f>
        <v/>
      </c>
    </row>
    <row r="20">
      <c r="B20" s="21">
        <f>"Based on "&amp;COUNT(Input!C15:E15)&amp;" of 3 years entered. The more years, the more robust the average."</f>
        <v/>
      </c>
    </row>
    <row r="21">
      <c r="B21" s="21" t="inlineStr">
        <is>
          <t>→ This value feeds into the “Valuation Output” sheet as the valuation basis.</t>
        </is>
      </c>
    </row>
    <row r="22" ht="44" customHeight="1">
      <c r="B22" s="29" t="inlineStr">
        <is>
          <t>Indicative tool for illustration purposes only. Not legal, tax or financial advice within the meaning of § 32 KWG (German Banking Act). All results are provided without guarantee.</t>
        </is>
      </c>
    </row>
    <row r="24">
      <c r="B24" s="12"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15">
    <mergeCell ref="B1:E1"/>
    <mergeCell ref="C19:E19"/>
    <mergeCell ref="B12:E12"/>
    <mergeCell ref="B6:E6"/>
    <mergeCell ref="B21:E21"/>
    <mergeCell ref="C8:E8"/>
    <mergeCell ref="C9:E9"/>
    <mergeCell ref="B16:E16"/>
    <mergeCell ref="B11:E11"/>
    <mergeCell ref="B24:E24"/>
    <mergeCell ref="B2:E2"/>
    <mergeCell ref="B20:E20"/>
    <mergeCell ref="C7:E7"/>
    <mergeCell ref="B22:E22"/>
    <mergeCell ref="C10:E10"/>
  </mergeCells>
  <printOptions horizontalCentered="1"/>
  <pageMargins left="0.75" right="0.75" top="1" bottom="1" header="0.5" footer="0.5"/>
  <pageSetup orientation="portrait" paperSize="9" fitToHeight="1" fitToWidth="1"/>
</worksheet>
</file>

<file path=xl/worksheets/sheet5.xml><?xml version="1.0" encoding="utf-8"?>
<worksheet xmlns="http://schemas.openxmlformats.org/spreadsheetml/2006/main">
  <sheetPr>
    <tabColor rgb="FF1F3864"/>
    <outlinePr summaryBelow="1" summaryRight="1"/>
    <pageSetUpPr fitToPage="1"/>
  </sheetPr>
  <dimension ref="B1:J28"/>
  <sheetViews>
    <sheetView showGridLines="0" workbookViewId="0">
      <selection activeCell="A1" sqref="A1"/>
    </sheetView>
  </sheetViews>
  <sheetFormatPr baseColWidth="8" defaultRowHeight="15"/>
  <cols>
    <col width="3" customWidth="1" min="1" max="1"/>
    <col width="34" customWidth="1" min="2" max="2"/>
    <col width="10" customWidth="1" min="3" max="3"/>
    <col width="10" customWidth="1" min="4" max="4"/>
    <col width="10" customWidth="1" min="5" max="5"/>
    <col width="10" customWidth="1" min="6" max="6"/>
    <col width="10" customWidth="1" min="7" max="7"/>
    <col width="10" customWidth="1" min="8" max="8"/>
    <col width="17" customWidth="1" min="9" max="9"/>
    <col width="10" customWidth="1" min="10" max="10"/>
    <col width="3" customWidth="1" min="11" max="11"/>
  </cols>
  <sheetData>
    <row r="1">
      <c r="B1" s="7" t="inlineStr">
        <is>
          <t>Multiples Database | EBITDA multiples by sector and size class (DACH)</t>
        </is>
      </c>
    </row>
    <row r="2" ht="48" customHeight="1">
      <c r="B2" s="35" t="inlineStr">
        <is>
          <t>Read-only reference, as of Q3/2026. Data basis: DUB KMU-Multiples (dub.de/kmu-multiples); preparation: SourcingClub, with smoothing of quarterly swings, so not identical to the DUB raw values in every segment. Identical to the size-class table on dealorigination.de.</t>
        </is>
      </c>
    </row>
    <row r="3">
      <c r="C3" s="20" t="inlineStr">
        <is>
          <t>Micro &lt; €5m</t>
        </is>
      </c>
      <c r="D3" s="23" t="n"/>
      <c r="E3" s="20" t="inlineStr">
        <is>
          <t>Small €5-50m</t>
        </is>
      </c>
      <c r="F3" s="23" t="n"/>
      <c r="G3" s="20" t="inlineStr">
        <is>
          <t>Mid &gt; €50m</t>
        </is>
      </c>
      <c r="H3" s="23" t="n"/>
    </row>
    <row r="4">
      <c r="B4" s="23" t="inlineStr">
        <is>
          <t>Sector</t>
        </is>
      </c>
      <c r="C4" s="20" t="inlineStr">
        <is>
          <t>Low</t>
        </is>
      </c>
      <c r="D4" s="20" t="inlineStr">
        <is>
          <t>High</t>
        </is>
      </c>
      <c r="E4" s="20" t="inlineStr">
        <is>
          <t>Low</t>
        </is>
      </c>
      <c r="F4" s="20" t="inlineStr">
        <is>
          <t>High</t>
        </is>
      </c>
      <c r="G4" s="20" t="inlineStr">
        <is>
          <t>Low</t>
        </is>
      </c>
      <c r="H4" s="20" t="inlineStr">
        <is>
          <t>High</t>
        </is>
      </c>
      <c r="I4" s="20" t="inlineStr">
        <is>
          <t>Market MD salary</t>
        </is>
      </c>
      <c r="J4" s="20" t="inlineStr">
        <is>
          <t>As of</t>
        </is>
      </c>
    </row>
    <row r="5">
      <c r="B5" s="24" t="inlineStr">
        <is>
          <t>Machinery &amp; Plant Engineering</t>
        </is>
      </c>
      <c r="C5" s="36" t="n">
        <v>3.5</v>
      </c>
      <c r="D5" s="36" t="n">
        <v>4.7</v>
      </c>
      <c r="E5" s="36" t="n">
        <v>4.6</v>
      </c>
      <c r="F5" s="36" t="n">
        <v>6</v>
      </c>
      <c r="G5" s="36" t="n">
        <v>5.6</v>
      </c>
      <c r="H5" s="36" t="n">
        <v>7.3</v>
      </c>
      <c r="I5" s="37" t="n">
        <v>160000</v>
      </c>
      <c r="J5" s="38" t="inlineStr">
        <is>
          <t>Q3/2026</t>
        </is>
      </c>
    </row>
    <row r="6">
      <c r="B6" s="39" t="inlineStr">
        <is>
          <t>Vehicle Manufacturing &amp; Automotive</t>
        </is>
      </c>
      <c r="C6" s="40" t="n">
        <v>2.7</v>
      </c>
      <c r="D6" s="40" t="n">
        <v>4.5</v>
      </c>
      <c r="E6" s="40" t="n">
        <v>3.8</v>
      </c>
      <c r="F6" s="40" t="n">
        <v>5.2</v>
      </c>
      <c r="G6" s="40" t="n">
        <v>4.7</v>
      </c>
      <c r="H6" s="40" t="n">
        <v>6</v>
      </c>
      <c r="I6" s="41" t="n">
        <v>160000</v>
      </c>
      <c r="J6" s="42" t="inlineStr">
        <is>
          <t>Q3/2026</t>
        </is>
      </c>
    </row>
    <row r="7">
      <c r="B7" s="24" t="inlineStr">
        <is>
          <t>Electrical Engineering &amp; Automation</t>
        </is>
      </c>
      <c r="C7" s="36" t="n">
        <v>4.2</v>
      </c>
      <c r="D7" s="36" t="n">
        <v>6</v>
      </c>
      <c r="E7" s="36" t="n">
        <v>5.7</v>
      </c>
      <c r="F7" s="36" t="n">
        <v>7.6</v>
      </c>
      <c r="G7" s="36" t="n">
        <v>6.9</v>
      </c>
      <c r="H7" s="36" t="n">
        <v>8.5</v>
      </c>
      <c r="I7" s="37" t="n">
        <v>155000</v>
      </c>
      <c r="J7" s="38" t="inlineStr">
        <is>
          <t>Q3/2026</t>
        </is>
      </c>
    </row>
    <row r="8">
      <c r="B8" s="39" t="inlineStr">
        <is>
          <t>Metalworking &amp; Manufacturing Technology</t>
        </is>
      </c>
      <c r="C8" s="40" t="n">
        <v>3.4</v>
      </c>
      <c r="D8" s="40" t="n">
        <v>4.2</v>
      </c>
      <c r="E8" s="40" t="n">
        <v>4</v>
      </c>
      <c r="F8" s="40" t="n">
        <v>5.4</v>
      </c>
      <c r="G8" s="40" t="n">
        <v>5</v>
      </c>
      <c r="H8" s="40" t="n">
        <v>7.2</v>
      </c>
      <c r="I8" s="41" t="n">
        <v>150000</v>
      </c>
      <c r="J8" s="42" t="inlineStr">
        <is>
          <t>Q3/2026</t>
        </is>
      </c>
    </row>
    <row r="9">
      <c r="B9" s="24" t="inlineStr">
        <is>
          <t>Chemicals, Plastics &amp; Packaging</t>
        </is>
      </c>
      <c r="C9" s="36" t="n">
        <v>3.6</v>
      </c>
      <c r="D9" s="36" t="n">
        <v>4.6</v>
      </c>
      <c r="E9" s="36" t="n">
        <v>5.4</v>
      </c>
      <c r="F9" s="36" t="n">
        <v>6.5</v>
      </c>
      <c r="G9" s="36" t="n">
        <v>6.4</v>
      </c>
      <c r="H9" s="36" t="n">
        <v>8.1</v>
      </c>
      <c r="I9" s="37" t="n">
        <v>160000</v>
      </c>
      <c r="J9" s="38" t="inlineStr">
        <is>
          <t>Q3/2026</t>
        </is>
      </c>
    </row>
    <row r="10">
      <c r="B10" s="39" t="inlineStr">
        <is>
          <t>Healthcare &amp; Medical Technology</t>
        </is>
      </c>
      <c r="C10" s="40" t="n">
        <v>5.9</v>
      </c>
      <c r="D10" s="40" t="n">
        <v>7.6</v>
      </c>
      <c r="E10" s="40" t="n">
        <v>7</v>
      </c>
      <c r="F10" s="40" t="n">
        <v>9</v>
      </c>
      <c r="G10" s="40" t="n">
        <v>8.199999999999999</v>
      </c>
      <c r="H10" s="40" t="n">
        <v>10</v>
      </c>
      <c r="I10" s="41" t="n">
        <v>150000</v>
      </c>
      <c r="J10" s="42" t="inlineStr">
        <is>
          <t>Q3/2026</t>
        </is>
      </c>
    </row>
    <row r="11">
      <c r="B11" s="24" t="inlineStr">
        <is>
          <t>Software Development &amp; SaaS</t>
        </is>
      </c>
      <c r="C11" s="36" t="n">
        <v>6.1</v>
      </c>
      <c r="D11" s="36" t="n">
        <v>7.6</v>
      </c>
      <c r="E11" s="36" t="n">
        <v>7.5</v>
      </c>
      <c r="F11" s="36" t="n">
        <v>9.5</v>
      </c>
      <c r="G11" s="36" t="n">
        <v>8.300000000000001</v>
      </c>
      <c r="H11" s="36" t="n">
        <v>10.6</v>
      </c>
      <c r="I11" s="37" t="n">
        <v>150000</v>
      </c>
      <c r="J11" s="38" t="inlineStr">
        <is>
          <t>Q3/2026</t>
        </is>
      </c>
    </row>
    <row r="12">
      <c r="B12" s="39" t="inlineStr">
        <is>
          <t>IT Services &amp; Managed Services</t>
        </is>
      </c>
      <c r="C12" s="40" t="n">
        <v>5.5</v>
      </c>
      <c r="D12" s="40" t="n">
        <v>6.8</v>
      </c>
      <c r="E12" s="40" t="n">
        <v>6.6</v>
      </c>
      <c r="F12" s="40" t="n">
        <v>8.5</v>
      </c>
      <c r="G12" s="40" t="n">
        <v>7.6</v>
      </c>
      <c r="H12" s="40" t="n">
        <v>10</v>
      </c>
      <c r="I12" s="41" t="n">
        <v>145000</v>
      </c>
      <c r="J12" s="42" t="inlineStr">
        <is>
          <t>Q3/2026</t>
        </is>
      </c>
    </row>
    <row r="13">
      <c r="B13" s="24" t="inlineStr">
        <is>
          <t>Media, Marketing &amp; Agencies</t>
        </is>
      </c>
      <c r="C13" s="36" t="n">
        <v>3.1</v>
      </c>
      <c r="D13" s="36" t="n">
        <v>5</v>
      </c>
      <c r="E13" s="36" t="n">
        <v>4.4</v>
      </c>
      <c r="F13" s="36" t="n">
        <v>6.4</v>
      </c>
      <c r="G13" s="36" t="n">
        <v>6.1</v>
      </c>
      <c r="H13" s="36" t="n">
        <v>7.5</v>
      </c>
      <c r="I13" s="37" t="n">
        <v>130000</v>
      </c>
      <c r="J13" s="38" t="inlineStr">
        <is>
          <t>Q3/2026</t>
        </is>
      </c>
    </row>
    <row r="14">
      <c r="B14" s="39" t="inlineStr">
        <is>
          <t>Telecommunications &amp; Infrastructure</t>
        </is>
      </c>
      <c r="C14" s="40" t="n">
        <v>4.2</v>
      </c>
      <c r="D14" s="40" t="n">
        <v>6.5</v>
      </c>
      <c r="E14" s="40" t="n">
        <v>5.7</v>
      </c>
      <c r="F14" s="40" t="n">
        <v>7.7</v>
      </c>
      <c r="G14" s="40" t="n">
        <v>6.6</v>
      </c>
      <c r="H14" s="40" t="n">
        <v>8.199999999999999</v>
      </c>
      <c r="I14" s="41" t="n">
        <v>150000</v>
      </c>
      <c r="J14" s="42" t="inlineStr">
        <is>
          <t>Q3/2026</t>
        </is>
      </c>
    </row>
    <row r="15">
      <c r="B15" s="24" t="inlineStr">
        <is>
          <t>Healthcare: Nursing &amp; Care Services</t>
        </is>
      </c>
      <c r="C15" s="36" t="n">
        <v>4</v>
      </c>
      <c r="D15" s="36" t="n">
        <v>6</v>
      </c>
      <c r="E15" s="36" t="n">
        <v>6</v>
      </c>
      <c r="F15" s="36" t="n">
        <v>7.7</v>
      </c>
      <c r="G15" s="36" t="n">
        <v>7.9</v>
      </c>
      <c r="H15" s="36" t="n">
        <v>9.699999999999999</v>
      </c>
      <c r="I15" s="37" t="n">
        <v>130000</v>
      </c>
      <c r="J15" s="38" t="inlineStr">
        <is>
          <t>Q3/2026</t>
        </is>
      </c>
    </row>
    <row r="16">
      <c r="B16" s="39" t="inlineStr">
        <is>
          <t>Business Services (B2B)</t>
        </is>
      </c>
      <c r="C16" s="40" t="n">
        <v>3.7</v>
      </c>
      <c r="D16" s="40" t="n">
        <v>5.4</v>
      </c>
      <c r="E16" s="40" t="n">
        <v>5</v>
      </c>
      <c r="F16" s="40" t="n">
        <v>7.2</v>
      </c>
      <c r="G16" s="40" t="n">
        <v>6.4</v>
      </c>
      <c r="H16" s="40" t="n">
        <v>8</v>
      </c>
      <c r="I16" s="41" t="n">
        <v>140000</v>
      </c>
      <c r="J16" s="42" t="inlineStr">
        <is>
          <t>Q3/2026</t>
        </is>
      </c>
    </row>
    <row r="17">
      <c r="B17" s="24" t="inlineStr">
        <is>
          <t>Trades &amp; Construction</t>
        </is>
      </c>
      <c r="C17" s="36" t="n">
        <v>3.7</v>
      </c>
      <c r="D17" s="36" t="n">
        <v>5.1</v>
      </c>
      <c r="E17" s="36" t="n">
        <v>4.4</v>
      </c>
      <c r="F17" s="36" t="n">
        <v>5.8</v>
      </c>
      <c r="G17" s="36" t="n">
        <v>5.6</v>
      </c>
      <c r="H17" s="36" t="n">
        <v>6.8</v>
      </c>
      <c r="I17" s="37" t="n">
        <v>120000</v>
      </c>
      <c r="J17" s="38" t="inlineStr">
        <is>
          <t>Q3/2026</t>
        </is>
      </c>
    </row>
    <row r="18">
      <c r="B18" s="39" t="inlineStr">
        <is>
          <t>Real Estate Services &amp; Facility Mgmt.</t>
        </is>
      </c>
      <c r="C18" s="40" t="n">
        <v>4.1</v>
      </c>
      <c r="D18" s="40" t="n">
        <v>5</v>
      </c>
      <c r="E18" s="40" t="n">
        <v>5</v>
      </c>
      <c r="F18" s="40" t="n">
        <v>6.9</v>
      </c>
      <c r="G18" s="40" t="n">
        <v>6.5</v>
      </c>
      <c r="H18" s="40" t="n">
        <v>8.1</v>
      </c>
      <c r="I18" s="41" t="n">
        <v>125000</v>
      </c>
      <c r="J18" s="42" t="inlineStr">
        <is>
          <t>Q3/2026</t>
        </is>
      </c>
    </row>
    <row r="19">
      <c r="B19" s="24" t="inlineStr">
        <is>
          <t>Financial Services &amp; Insurance Brokers</t>
        </is>
      </c>
      <c r="C19" s="36" t="n">
        <v>4.7</v>
      </c>
      <c r="D19" s="36" t="n">
        <v>6.3</v>
      </c>
      <c r="E19" s="36" t="n">
        <v>6</v>
      </c>
      <c r="F19" s="36" t="n">
        <v>7.5</v>
      </c>
      <c r="G19" s="36" t="n">
        <v>8.1</v>
      </c>
      <c r="H19" s="36" t="n">
        <v>9.6</v>
      </c>
      <c r="I19" s="37" t="n">
        <v>150000</v>
      </c>
      <c r="J19" s="38" t="inlineStr">
        <is>
          <t>Q3/2026</t>
        </is>
      </c>
    </row>
    <row r="20">
      <c r="B20" s="39" t="inlineStr">
        <is>
          <t>Food &amp; Beverages</t>
        </is>
      </c>
      <c r="C20" s="40" t="n">
        <v>4.4</v>
      </c>
      <c r="D20" s="40" t="n">
        <v>5.7</v>
      </c>
      <c r="E20" s="40" t="n">
        <v>5.5</v>
      </c>
      <c r="F20" s="40" t="n">
        <v>6.6</v>
      </c>
      <c r="G20" s="40" t="n">
        <v>6.7</v>
      </c>
      <c r="H20" s="40" t="n">
        <v>7.9</v>
      </c>
      <c r="I20" s="41" t="n">
        <v>140000</v>
      </c>
      <c r="J20" s="42" t="inlineStr">
        <is>
          <t>Q3/2026</t>
        </is>
      </c>
    </row>
    <row r="21">
      <c r="B21" s="24" t="inlineStr">
        <is>
          <t>Consumer Goods (Non-Food)</t>
        </is>
      </c>
      <c r="C21" s="36" t="n">
        <v>2.4</v>
      </c>
      <c r="D21" s="36" t="n">
        <v>4</v>
      </c>
      <c r="E21" s="36" t="n">
        <v>3.5</v>
      </c>
      <c r="F21" s="36" t="n">
        <v>5.5</v>
      </c>
      <c r="G21" s="36" t="n">
        <v>4.8</v>
      </c>
      <c r="H21" s="36" t="n">
        <v>6.3</v>
      </c>
      <c r="I21" s="37" t="n">
        <v>140000</v>
      </c>
      <c r="J21" s="38" t="inlineStr">
        <is>
          <t>Q3/2026</t>
        </is>
      </c>
    </row>
    <row r="22">
      <c r="B22" s="39" t="inlineStr">
        <is>
          <t>E-Commerce &amp; Mail Order</t>
        </is>
      </c>
      <c r="C22" s="40" t="n">
        <v>4.3</v>
      </c>
      <c r="D22" s="40" t="n">
        <v>6.9</v>
      </c>
      <c r="E22" s="40" t="n">
        <v>5.4</v>
      </c>
      <c r="F22" s="40" t="n">
        <v>7.3</v>
      </c>
      <c r="G22" s="40" t="n">
        <v>7.3</v>
      </c>
      <c r="H22" s="40" t="n">
        <v>9.4</v>
      </c>
      <c r="I22" s="41" t="n">
        <v>135000</v>
      </c>
      <c r="J22" s="42" t="inlineStr">
        <is>
          <t>Q3/2026</t>
        </is>
      </c>
    </row>
    <row r="23">
      <c r="B23" s="24" t="inlineStr">
        <is>
          <t>Bricks-and-Mortar Wholesale &amp; Retail</t>
        </is>
      </c>
      <c r="C23" s="36" t="n">
        <v>3.4</v>
      </c>
      <c r="D23" s="36" t="n">
        <v>4.8</v>
      </c>
      <c r="E23" s="36" t="n">
        <v>4.4</v>
      </c>
      <c r="F23" s="36" t="n">
        <v>5.5</v>
      </c>
      <c r="G23" s="36" t="n">
        <v>5.1</v>
      </c>
      <c r="H23" s="36" t="n">
        <v>6.8</v>
      </c>
      <c r="I23" s="37" t="n">
        <v>120000</v>
      </c>
      <c r="J23" s="38" t="inlineStr">
        <is>
          <t>Q3/2026</t>
        </is>
      </c>
    </row>
    <row r="24">
      <c r="B24" s="39" t="inlineStr">
        <is>
          <t>Logistics &amp; Transport</t>
        </is>
      </c>
      <c r="C24" s="40" t="n">
        <v>3.7</v>
      </c>
      <c r="D24" s="40" t="n">
        <v>5</v>
      </c>
      <c r="E24" s="40" t="n">
        <v>4.5</v>
      </c>
      <c r="F24" s="40" t="n">
        <v>5.6</v>
      </c>
      <c r="G24" s="40" t="n">
        <v>5.6</v>
      </c>
      <c r="H24" s="40" t="n">
        <v>7.2</v>
      </c>
      <c r="I24" s="41" t="n">
        <v>140000</v>
      </c>
      <c r="J24" s="42" t="inlineStr">
        <is>
          <t>Q3/2026</t>
        </is>
      </c>
    </row>
    <row r="26" ht="42" customHeight="1">
      <c r="B26" s="32" t="inlineStr">
        <is>
          <t>Note: indicative ranges for the DACH lower mid-market per revenue size class (Micro &lt; €5m, Small €5-50m, Mid &gt; €50m, following the DUB convention). The base scenario of the valuation is the midpoint of Low and High. MD salaries: SourcingClub assessment. Not a substitute for a transaction-specific valuation.</t>
        </is>
      </c>
    </row>
    <row r="28">
      <c r="B28" s="12"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7">
    <mergeCell ref="B28:J28"/>
    <mergeCell ref="B26:J26"/>
    <mergeCell ref="B1:J1"/>
    <mergeCell ref="C3:D3"/>
    <mergeCell ref="G3:H3"/>
    <mergeCell ref="E3:F3"/>
    <mergeCell ref="B2:J2"/>
  </mergeCells>
  <printOptions horizontalCentered="1"/>
  <pageMargins left="0.75" right="0.75" top="1" bottom="1" header="0.5" footer="0.5"/>
  <pageSetup orientation="landscape" paperSize="9" fitToHeight="1" fitToWidth="1"/>
</worksheet>
</file>

<file path=xl/worksheets/sheet6.xml><?xml version="1.0" encoding="utf-8"?>
<worksheet xmlns="http://schemas.openxmlformats.org/spreadsheetml/2006/main">
  <sheetPr>
    <tabColor rgb="FF0E7490"/>
    <outlinePr summaryBelow="1" summaryRight="1"/>
    <pageSetUpPr fitToPage="1"/>
  </sheetPr>
  <dimension ref="B1:E50"/>
  <sheetViews>
    <sheetView showGridLines="0" workbookViewId="0">
      <selection activeCell="A1" sqref="A1"/>
    </sheetView>
  </sheetViews>
  <sheetFormatPr baseColWidth="8" defaultRowHeight="15"/>
  <cols>
    <col width="3" customWidth="1" min="1" max="1"/>
    <col width="34" customWidth="1" min="2" max="2"/>
    <col width="19" customWidth="1" min="3" max="3"/>
    <col width="19" customWidth="1" min="4" max="4"/>
    <col width="19" customWidth="1" min="5" max="5"/>
    <col width="3" customWidth="1" min="6" max="6"/>
  </cols>
  <sheetData>
    <row r="1">
      <c r="B1" s="7" t="inlineStr">
        <is>
          <t>Valuation Output | indicative valuation result</t>
        </is>
      </c>
    </row>
    <row r="2">
      <c r="B2" s="8">
        <f>IF(Input!C5&lt;&gt;"","Company: "&amp;Input!C5,"Please enter the company details in the “Input” sheet")</f>
        <v/>
      </c>
    </row>
    <row r="4" ht="22" customHeight="1">
      <c r="B4" s="13" t="inlineStr">
        <is>
          <t>1   Valuation basis</t>
        </is>
      </c>
    </row>
    <row r="5">
      <c r="B5" s="31" t="inlineStr">
        <is>
          <t>Sector</t>
        </is>
      </c>
      <c r="C5" s="43">
        <f>IF(Input!C6&lt;&gt;"",Input!C6,"n/a")</f>
        <v/>
      </c>
    </row>
    <row r="6">
      <c r="B6" s="31" t="inlineStr">
        <is>
          <t>Size class (from revenue)</t>
        </is>
      </c>
      <c r="C6" s="43">
        <f>Input!$C$11</f>
        <v/>
      </c>
    </row>
    <row r="7">
      <c r="B7" s="14" t="inlineStr">
        <is>
          <t>Average adjusted EBITDA</t>
        </is>
      </c>
      <c r="C7" s="44">
        <f>Adjustments!$C$19</f>
        <v/>
      </c>
    </row>
    <row r="8">
      <c r="B8" s="31" t="inlineStr">
        <is>
          <t>Quality score (−8 … +8)</t>
        </is>
      </c>
      <c r="C8" s="43">
        <f>Input!$C$29</f>
        <v/>
      </c>
    </row>
    <row r="10" ht="22" customHeight="1">
      <c r="B10" s="13" t="inlineStr">
        <is>
          <t>2   Enterprise value by scenario</t>
        </is>
      </c>
    </row>
    <row r="11">
      <c r="B11" s="23" t="inlineStr">
        <is>
          <t>Metric</t>
        </is>
      </c>
      <c r="C11" s="20" t="inlineStr">
        <is>
          <t>Conservative</t>
        </is>
      </c>
      <c r="D11" s="20" t="inlineStr">
        <is>
          <t>Base</t>
        </is>
      </c>
      <c r="E11" s="20" t="inlineStr">
        <is>
          <t>Optimistic</t>
        </is>
      </c>
    </row>
    <row r="12">
      <c r="B12" s="31" t="inlineStr">
        <is>
          <t>EBITDA multiple (size class)</t>
        </is>
      </c>
      <c r="C12" s="36">
        <f>IF(OR(Input!$C$6="",Input!$C$10=""),0,IFERROR(INDEX('Multiples Database'!$C$5:$H$24,MATCH(Input!$C$6,'Multiples Database'!$B$5:$B$24,0),IF(Input!$C$10&lt;5000000,1,IF(Input!$C$10&lt;=50000000,3,5))),0))</f>
        <v/>
      </c>
      <c r="D12" s="36">
        <f>IF(AND(C12&gt;0,E12&gt;0),(C12+E12)/2,0)</f>
        <v/>
      </c>
      <c r="E12" s="36">
        <f>IF(OR(Input!$C$6="",Input!$C$10=""),0,IFERROR(INDEX('Multiples Database'!$C$5:$H$24,MATCH(Input!$C$6,'Multiples Database'!$B$5:$B$24,0),IF(Input!$C$10&lt;5000000,2,IF(Input!$C$10&lt;=50000000,4,6))),0))</f>
        <v/>
      </c>
    </row>
    <row r="13">
      <c r="B13" s="31" t="inlineStr">
        <is>
          <t>Average adjusted EBITDA (basis)</t>
        </is>
      </c>
      <c r="C13" s="45">
        <f>Adjustments!$C$19</f>
        <v/>
      </c>
      <c r="D13" s="45">
        <f>Adjustments!$C$19</f>
        <v/>
      </c>
      <c r="E13" s="45">
        <f>Adjustments!$C$19</f>
        <v/>
      </c>
    </row>
    <row r="14">
      <c r="B14" s="46" t="inlineStr">
        <is>
          <t>Enterprise value</t>
        </is>
      </c>
      <c r="C14" s="47">
        <f>IF(AND(Adjustments!$C$19&gt;0,C12&gt;0),C12*C13,"n/a")</f>
        <v/>
      </c>
      <c r="D14" s="47">
        <f>IF(AND(Adjustments!$C$19&gt;0,D12&gt;0),D12*D13,"n/a")</f>
        <v/>
      </c>
      <c r="E14" s="47">
        <f>IF(AND(Adjustments!$C$19&gt;0,E12&gt;0),E12*E13,"n/a")</f>
        <v/>
      </c>
    </row>
    <row r="16" ht="22" customHeight="1">
      <c r="B16" s="13" t="inlineStr">
        <is>
          <t>3   Quality-adjusted range</t>
        </is>
      </c>
    </row>
    <row r="17">
      <c r="B17" s="14" t="inlineStr">
        <is>
          <t>Indicative central value</t>
        </is>
      </c>
      <c r="C17" s="44">
        <f>IF(AND(Adjustments!$C$19&gt;0,D12&gt;0),D14+IF(Input!$C$29&gt;=0,(Input!$C$29/8)*(E14-D14),(Input!$C$29/8)*(D14-C14)),0)</f>
        <v/>
      </c>
    </row>
    <row r="18">
      <c r="B18" s="31" t="inlineStr">
        <is>
          <t>Range low (−8%, at least conservative scenario)</t>
        </is>
      </c>
      <c r="C18" s="30">
        <f>IF($C$17&gt;0,MAX($C$17*0.92,$C$14),"n/a")</f>
        <v/>
      </c>
    </row>
    <row r="19">
      <c r="B19" s="31" t="inlineStr">
        <is>
          <t>Range high (+8%, at most optimistic scenario)</t>
        </is>
      </c>
      <c r="C19" s="30">
        <f>IF($C$17&gt;0,MIN($C$17*1.08,$E$14),"n/a")</f>
        <v/>
      </c>
    </row>
    <row r="21" ht="22" customHeight="1">
      <c r="B21" s="48" t="inlineStr">
        <is>
          <t>Indicative company value | enterprise value (range)</t>
        </is>
      </c>
    </row>
    <row r="22" ht="26" customHeight="1">
      <c r="B22" s="49">
        <f>IF($C$17&gt;0,$C$18/1000000,"n/a")</f>
        <v/>
      </c>
      <c r="D22" s="19" t="inlineStr">
        <is>
          <t>to</t>
        </is>
      </c>
      <c r="E22" s="49">
        <f>IF($C$17&gt;0,$C$19/1000000,"n/a")</f>
        <v/>
      </c>
    </row>
    <row r="24" ht="22" customHeight="1">
      <c r="B24" s="13" t="inlineStr">
        <is>
          <t>4   Equity bridge | from enterprise value to equity value</t>
        </is>
      </c>
    </row>
    <row r="25">
      <c r="B25" s="31" t="inlineStr">
        <is>
          <t>− Net financial debt</t>
        </is>
      </c>
      <c r="C25" s="30">
        <f>-Input!$C$32</f>
        <v/>
      </c>
    </row>
    <row r="26">
      <c r="B26" s="31" t="inlineStr">
        <is>
          <t>+ Surplus cash / non-operating assets</t>
        </is>
      </c>
      <c r="C26" s="30">
        <f>Input!$C$33</f>
        <v/>
      </c>
    </row>
    <row r="27">
      <c r="B27" s="18" t="inlineStr">
        <is>
          <t>Indicative equity value (range)</t>
        </is>
      </c>
    </row>
    <row r="28" ht="26" customHeight="1">
      <c r="B28" s="49">
        <f>IF($C$17&gt;0,($C$18-Input!$C$32+Input!$C$33)/1000000,"n/a")</f>
        <v/>
      </c>
      <c r="D28" s="19" t="inlineStr">
        <is>
          <t>to</t>
        </is>
      </c>
      <c r="E28" s="49">
        <f>IF($C$17&gt;0,($C$19-Input!$C$32+Input!$C$33)/1000000,"n/a")</f>
        <v/>
      </c>
    </row>
    <row r="29" ht="40" customHeight="1">
      <c r="B29" s="32" t="inlineStr">
        <is>
          <t>Enterprise value = value of the operating business. Equity value = value of the shares after deducting net debt, i.e. the figure that economically reaches the seller (further items such as leases, pensions or earn-outs are not modelled here).</t>
        </is>
      </c>
    </row>
    <row r="48" ht="44" customHeight="1">
      <c r="B48" s="29" t="inlineStr">
        <is>
          <t>Indicative tool for illustration purposes only. Not legal, tax or financial advice within the meaning of § 32 KWG (German Banking Act). All results are provided without guarantee.</t>
        </is>
      </c>
    </row>
    <row r="50">
      <c r="B50" s="12"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21">
    <mergeCell ref="B22:C22"/>
    <mergeCell ref="B24:E24"/>
    <mergeCell ref="B4:E4"/>
    <mergeCell ref="B50:E50"/>
    <mergeCell ref="C8:E8"/>
    <mergeCell ref="B16:E16"/>
    <mergeCell ref="C17:E17"/>
    <mergeCell ref="C7:E7"/>
    <mergeCell ref="C19:E19"/>
    <mergeCell ref="B21:E21"/>
    <mergeCell ref="B28:C28"/>
    <mergeCell ref="C18:E18"/>
    <mergeCell ref="B48:E48"/>
    <mergeCell ref="B2:E2"/>
    <mergeCell ref="C6:E6"/>
    <mergeCell ref="B1:E1"/>
    <mergeCell ref="C5:E5"/>
    <mergeCell ref="B29:E29"/>
    <mergeCell ref="C26:E26"/>
    <mergeCell ref="B10:E10"/>
    <mergeCell ref="C25:E25"/>
  </mergeCells>
  <printOptions horizontalCentered="1"/>
  <pageMargins left="0.75" right="0.75" top="1" bottom="1" header="0.5" footer="0.5"/>
  <pageSetup orientation="portrait" paperSize="9" fitToHeight="1" fitToWidth="1"/>
  <drawing xmlns:r="http://schemas.openxmlformats.org/officeDocument/2006/relationships" r:id="rId1"/>
</worksheet>
</file>

<file path=xl/worksheets/sheet7.xml><?xml version="1.0" encoding="utf-8"?>
<worksheet xmlns="http://schemas.openxmlformats.org/spreadsheetml/2006/main">
  <sheetPr>
    <tabColor rgb="FF1F3864"/>
    <outlinePr summaryBelow="1" summaryRight="1"/>
    <pageSetUpPr fitToPage="1"/>
  </sheetPr>
  <dimension ref="B1:I20"/>
  <sheetViews>
    <sheetView showGridLines="0" workbookViewId="0">
      <selection activeCell="A1" sqref="A1"/>
    </sheetView>
  </sheetViews>
  <sheetFormatPr baseColWidth="8" defaultRowHeight="15"/>
  <cols>
    <col width="3" customWidth="1" min="1" max="1"/>
    <col width="24" customWidth="1" min="2" max="2"/>
    <col width="14" customWidth="1" min="3" max="3"/>
    <col width="14" customWidth="1" min="4" max="4"/>
    <col width="14" customWidth="1" min="5" max="5"/>
    <col width="14" customWidth="1" min="6" max="6"/>
    <col width="14" customWidth="1" min="7" max="7"/>
    <col width="14" customWidth="1" min="8" max="8"/>
    <col width="14" customWidth="1" min="9" max="9"/>
    <col width="3" customWidth="1" min="10" max="10"/>
  </cols>
  <sheetData>
    <row r="1">
      <c r="B1" s="7" t="inlineStr">
        <is>
          <t>Sensitivity | value range under varying assumptions</t>
        </is>
      </c>
    </row>
    <row r="2">
      <c r="B2" s="8" t="inlineStr">
        <is>
          <t>Enterprise value when varying the EBITDA multiple (columns) and adjusted EBITDA (rows).</t>
        </is>
      </c>
    </row>
    <row r="4">
      <c r="B4" s="14" t="inlineStr">
        <is>
          <t>Average adjusted EBITDA (basis)</t>
        </is>
      </c>
      <c r="C4" s="30">
        <f>Adjustments!$C$19</f>
        <v/>
      </c>
    </row>
    <row r="5">
      <c r="B5" s="14" t="inlineStr">
        <is>
          <t>Base multiple (size class)</t>
        </is>
      </c>
      <c r="C5" s="50">
        <f>'Valuation Output'!$D$12</f>
        <v/>
      </c>
    </row>
    <row r="7" ht="30" customHeight="1">
      <c r="B7" s="51" t="inlineStr">
        <is>
          <t>Avg. EBITDA  ↓  /  Multiple  →</t>
        </is>
      </c>
      <c r="C7" s="52">
        <f>IF($C$5&gt;0,$C$5+(-1.5),"n/a")</f>
        <v/>
      </c>
      <c r="D7" s="52">
        <f>IF($C$5&gt;0,$C$5+(-1.0),"n/a")</f>
        <v/>
      </c>
      <c r="E7" s="52">
        <f>IF($C$5&gt;0,$C$5+(-0.5),"n/a")</f>
        <v/>
      </c>
      <c r="F7" s="52">
        <f>IF($C$5&gt;0,$C$5+(0.0),"n/a")</f>
        <v/>
      </c>
      <c r="G7" s="52">
        <f>IF($C$5&gt;0,$C$5+(0.5),"n/a")</f>
        <v/>
      </c>
      <c r="H7" s="52">
        <f>IF($C$5&gt;0,$C$5+(1.0),"n/a")</f>
        <v/>
      </c>
      <c r="I7" s="52">
        <f>IF($C$5&gt;0,$C$5+(1.5),"n/a")</f>
        <v/>
      </c>
    </row>
    <row r="8">
      <c r="B8" s="53" t="n">
        <v>-0.15</v>
      </c>
      <c r="C8" s="45">
        <f>IF(AND($C$4&gt;0,$C$5&gt;0),$C$4*(1+$B8)*C$7,"n/a")</f>
        <v/>
      </c>
      <c r="D8" s="45">
        <f>IF(AND($C$4&gt;0,$C$5&gt;0),$C$4*(1+$B8)*D$7,"n/a")</f>
        <v/>
      </c>
      <c r="E8" s="45">
        <f>IF(AND($C$4&gt;0,$C$5&gt;0),$C$4*(1+$B8)*E$7,"n/a")</f>
        <v/>
      </c>
      <c r="F8" s="45">
        <f>IF(AND($C$4&gt;0,$C$5&gt;0),$C$4*(1+$B8)*F$7,"n/a")</f>
        <v/>
      </c>
      <c r="G8" s="45">
        <f>IF(AND($C$4&gt;0,$C$5&gt;0),$C$4*(1+$B8)*G$7,"n/a")</f>
        <v/>
      </c>
      <c r="H8" s="45">
        <f>IF(AND($C$4&gt;0,$C$5&gt;0),$C$4*(1+$B8)*H$7,"n/a")</f>
        <v/>
      </c>
      <c r="I8" s="45">
        <f>IF(AND($C$4&gt;0,$C$5&gt;0),$C$4*(1+$B8)*I$7,"n/a")</f>
        <v/>
      </c>
    </row>
    <row r="9">
      <c r="B9" s="53" t="n">
        <v>-0.1</v>
      </c>
      <c r="C9" s="45">
        <f>IF(AND($C$4&gt;0,$C$5&gt;0),$C$4*(1+$B9)*C$7,"n/a")</f>
        <v/>
      </c>
      <c r="D9" s="45">
        <f>IF(AND($C$4&gt;0,$C$5&gt;0),$C$4*(1+$B9)*D$7,"n/a")</f>
        <v/>
      </c>
      <c r="E9" s="45">
        <f>IF(AND($C$4&gt;0,$C$5&gt;0),$C$4*(1+$B9)*E$7,"n/a")</f>
        <v/>
      </c>
      <c r="F9" s="45">
        <f>IF(AND($C$4&gt;0,$C$5&gt;0),$C$4*(1+$B9)*F$7,"n/a")</f>
        <v/>
      </c>
      <c r="G9" s="45">
        <f>IF(AND($C$4&gt;0,$C$5&gt;0),$C$4*(1+$B9)*G$7,"n/a")</f>
        <v/>
      </c>
      <c r="H9" s="45">
        <f>IF(AND($C$4&gt;0,$C$5&gt;0),$C$4*(1+$B9)*H$7,"n/a")</f>
        <v/>
      </c>
      <c r="I9" s="45">
        <f>IF(AND($C$4&gt;0,$C$5&gt;0),$C$4*(1+$B9)*I$7,"n/a")</f>
        <v/>
      </c>
    </row>
    <row r="10">
      <c r="B10" s="53" t="n">
        <v>-0.05</v>
      </c>
      <c r="C10" s="45">
        <f>IF(AND($C$4&gt;0,$C$5&gt;0),$C$4*(1+$B10)*C$7,"n/a")</f>
        <v/>
      </c>
      <c r="D10" s="45">
        <f>IF(AND($C$4&gt;0,$C$5&gt;0),$C$4*(1+$B10)*D$7,"n/a")</f>
        <v/>
      </c>
      <c r="E10" s="45">
        <f>IF(AND($C$4&gt;0,$C$5&gt;0),$C$4*(1+$B10)*E$7,"n/a")</f>
        <v/>
      </c>
      <c r="F10" s="45">
        <f>IF(AND($C$4&gt;0,$C$5&gt;0),$C$4*(1+$B10)*F$7,"n/a")</f>
        <v/>
      </c>
      <c r="G10" s="45">
        <f>IF(AND($C$4&gt;0,$C$5&gt;0),$C$4*(1+$B10)*G$7,"n/a")</f>
        <v/>
      </c>
      <c r="H10" s="45">
        <f>IF(AND($C$4&gt;0,$C$5&gt;0),$C$4*(1+$B10)*H$7,"n/a")</f>
        <v/>
      </c>
      <c r="I10" s="45">
        <f>IF(AND($C$4&gt;0,$C$5&gt;0),$C$4*(1+$B10)*I$7,"n/a")</f>
        <v/>
      </c>
    </row>
    <row r="11">
      <c r="B11" s="53" t="n">
        <v>0</v>
      </c>
      <c r="C11" s="45">
        <f>IF(AND($C$4&gt;0,$C$5&gt;0),$C$4*(1+$B11)*C$7,"n/a")</f>
        <v/>
      </c>
      <c r="D11" s="45">
        <f>IF(AND($C$4&gt;0,$C$5&gt;0),$C$4*(1+$B11)*D$7,"n/a")</f>
        <v/>
      </c>
      <c r="E11" s="45">
        <f>IF(AND($C$4&gt;0,$C$5&gt;0),$C$4*(1+$B11)*E$7,"n/a")</f>
        <v/>
      </c>
      <c r="F11" s="45">
        <f>IF(AND($C$4&gt;0,$C$5&gt;0),$C$4*(1+$B11)*F$7,"n/a")</f>
        <v/>
      </c>
      <c r="G11" s="45">
        <f>IF(AND($C$4&gt;0,$C$5&gt;0),$C$4*(1+$B11)*G$7,"n/a")</f>
        <v/>
      </c>
      <c r="H11" s="45">
        <f>IF(AND($C$4&gt;0,$C$5&gt;0),$C$4*(1+$B11)*H$7,"n/a")</f>
        <v/>
      </c>
      <c r="I11" s="45">
        <f>IF(AND($C$4&gt;0,$C$5&gt;0),$C$4*(1+$B11)*I$7,"n/a")</f>
        <v/>
      </c>
    </row>
    <row r="12">
      <c r="B12" s="53" t="n">
        <v>0.05</v>
      </c>
      <c r="C12" s="45">
        <f>IF(AND($C$4&gt;0,$C$5&gt;0),$C$4*(1+$B12)*C$7,"n/a")</f>
        <v/>
      </c>
      <c r="D12" s="45">
        <f>IF(AND($C$4&gt;0,$C$5&gt;0),$C$4*(1+$B12)*D$7,"n/a")</f>
        <v/>
      </c>
      <c r="E12" s="45">
        <f>IF(AND($C$4&gt;0,$C$5&gt;0),$C$4*(1+$B12)*E$7,"n/a")</f>
        <v/>
      </c>
      <c r="F12" s="45">
        <f>IF(AND($C$4&gt;0,$C$5&gt;0),$C$4*(1+$B12)*F$7,"n/a")</f>
        <v/>
      </c>
      <c r="G12" s="45">
        <f>IF(AND($C$4&gt;0,$C$5&gt;0),$C$4*(1+$B12)*G$7,"n/a")</f>
        <v/>
      </c>
      <c r="H12" s="45">
        <f>IF(AND($C$4&gt;0,$C$5&gt;0),$C$4*(1+$B12)*H$7,"n/a")</f>
        <v/>
      </c>
      <c r="I12" s="45">
        <f>IF(AND($C$4&gt;0,$C$5&gt;0),$C$4*(1+$B12)*I$7,"n/a")</f>
        <v/>
      </c>
    </row>
    <row r="13">
      <c r="B13" s="53" t="n">
        <v>0.1</v>
      </c>
      <c r="C13" s="45">
        <f>IF(AND($C$4&gt;0,$C$5&gt;0),$C$4*(1+$B13)*C$7,"n/a")</f>
        <v/>
      </c>
      <c r="D13" s="45">
        <f>IF(AND($C$4&gt;0,$C$5&gt;0),$C$4*(1+$B13)*D$7,"n/a")</f>
        <v/>
      </c>
      <c r="E13" s="45">
        <f>IF(AND($C$4&gt;0,$C$5&gt;0),$C$4*(1+$B13)*E$7,"n/a")</f>
        <v/>
      </c>
      <c r="F13" s="45">
        <f>IF(AND($C$4&gt;0,$C$5&gt;0),$C$4*(1+$B13)*F$7,"n/a")</f>
        <v/>
      </c>
      <c r="G13" s="45">
        <f>IF(AND($C$4&gt;0,$C$5&gt;0),$C$4*(1+$B13)*G$7,"n/a")</f>
        <v/>
      </c>
      <c r="H13" s="45">
        <f>IF(AND($C$4&gt;0,$C$5&gt;0),$C$4*(1+$B13)*H$7,"n/a")</f>
        <v/>
      </c>
      <c r="I13" s="45">
        <f>IF(AND($C$4&gt;0,$C$5&gt;0),$C$4*(1+$B13)*I$7,"n/a")</f>
        <v/>
      </c>
    </row>
    <row r="14">
      <c r="B14" s="53" t="n">
        <v>0.15</v>
      </c>
      <c r="C14" s="45">
        <f>IF(AND($C$4&gt;0,$C$5&gt;0),$C$4*(1+$B14)*C$7,"n/a")</f>
        <v/>
      </c>
      <c r="D14" s="45">
        <f>IF(AND($C$4&gt;0,$C$5&gt;0),$C$4*(1+$B14)*D$7,"n/a")</f>
        <v/>
      </c>
      <c r="E14" s="45">
        <f>IF(AND($C$4&gt;0,$C$5&gt;0),$C$4*(1+$B14)*E$7,"n/a")</f>
        <v/>
      </c>
      <c r="F14" s="45">
        <f>IF(AND($C$4&gt;0,$C$5&gt;0),$C$4*(1+$B14)*F$7,"n/a")</f>
        <v/>
      </c>
      <c r="G14" s="45">
        <f>IF(AND($C$4&gt;0,$C$5&gt;0),$C$4*(1+$B14)*G$7,"n/a")</f>
        <v/>
      </c>
      <c r="H14" s="45">
        <f>IF(AND($C$4&gt;0,$C$5&gt;0),$C$4*(1+$B14)*H$7,"n/a")</f>
        <v/>
      </c>
      <c r="I14" s="45">
        <f>IF(AND($C$4&gt;0,$C$5&gt;0),$C$4*(1+$B14)*I$7,"n/a")</f>
        <v/>
      </c>
    </row>
    <row r="16" ht="30" customHeight="1">
      <c r="B16" s="32" t="inlineStr">
        <is>
          <t>How to read: middle column (±0.0) = base multiple of the size class, middle row (0%) = current adjusted EBITDA. Green = higher, red = lower enterprise value.</t>
        </is>
      </c>
    </row>
    <row r="18" ht="44" customHeight="1">
      <c r="B18" s="29" t="inlineStr">
        <is>
          <t>Indicative tool for illustration purposes only. Not legal, tax or financial advice within the meaning of § 32 KWG (German Banking Act). All results are provided without guarantee.</t>
        </is>
      </c>
    </row>
    <row r="20">
      <c r="B20" s="12"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7">
    <mergeCell ref="B18:I18"/>
    <mergeCell ref="B16:I16"/>
    <mergeCell ref="B2:I2"/>
    <mergeCell ref="C5:D5"/>
    <mergeCell ref="B20:I20"/>
    <mergeCell ref="B1:I1"/>
    <mergeCell ref="C4:D4"/>
  </mergeCells>
  <conditionalFormatting sqref="C8:I14">
    <cfRule type="colorScale" priority="1">
      <colorScale>
        <cfvo type="min"/>
        <cfvo type="percentile" val="50"/>
        <cfvo type="max"/>
        <color rgb="FFF8B4B4"/>
        <color rgb="FFFFFCB4"/>
        <color rgb="FFA9D9A9"/>
      </colorScale>
    </cfRule>
  </conditionalFormatting>
  <printOptions horizontalCentered="1"/>
  <pageMargins left="0.75" right="0.75" top="1" bottom="1" header="0.5" footer="0.5"/>
  <pageSetup orientation="landscape" paperSize="9" fitToHeight="1" fitToWidth="1"/>
</worksheet>
</file>

<file path=xl/worksheets/sheet8.xml><?xml version="1.0" encoding="utf-8"?>
<worksheet xmlns="http://schemas.openxmlformats.org/spreadsheetml/2006/main">
  <sheetPr>
    <tabColor rgb="FF1F3864"/>
    <outlinePr summaryBelow="1" summaryRight="1"/>
    <pageSetUpPr fitToPage="1"/>
  </sheetPr>
  <dimension ref="B1:B32"/>
  <sheetViews>
    <sheetView showGridLines="0" workbookViewId="0">
      <selection activeCell="A1" sqref="A1"/>
    </sheetView>
  </sheetViews>
  <sheetFormatPr baseColWidth="8" defaultRowHeight="15"/>
  <cols>
    <col width="3" customWidth="1" min="1" max="1"/>
    <col width="100" customWidth="1" min="2" max="2"/>
    <col width="3" customWidth="1" min="3" max="3"/>
  </cols>
  <sheetData>
    <row r="1" ht="40" customHeight="1">
      <c r="B1" s="54" t="inlineStr">
        <is>
          <t>This template uses EBITDA multiples by sector and size class (DACH lower mid-market)</t>
        </is>
      </c>
    </row>
    <row r="3">
      <c r="B3" s="10" t="inlineStr">
        <is>
          <t>Methodology</t>
        </is>
      </c>
    </row>
    <row r="4" ht="46" customHeight="1">
      <c r="B4" s="11" t="inlineStr">
        <is>
          <t>The multiples method derives the company value from adjusted EBITDA and a market-based valuation factor (multiple). It is the most widely used indicative method in the lower mid-market because it is quick, transparent and close to the market.</t>
        </is>
      </c>
    </row>
    <row r="6" ht="60" customHeight="1">
      <c r="B6" s="11" t="inlineStr">
        <is>
          <t>The multiple depends on sector AND company size: for each sector, the database holds a Low/High range for three revenue size classes (Micro &lt; €5m, Small €5-50m, Mid &gt; €50m). The revenue you enter selects the size class automatically; smaller companies systematically trade at lower multiples than larger ones.</t>
        </is>
      </c>
    </row>
    <row r="8" ht="74" customHeight="1">
      <c r="B8" s="11" t="inlineStr">
        <is>
          <t>The valuation basis is not reported but adjusted EBITDA. The managing director salary is normalised to a market rate (if a salary of €0 is entered, the market-rate salary is deducted in full) and earnings are adjusted for one-off and non-recurring items and non-operating expenses. Averaged over the years entered, this gives sustainable earnings as the valuation anchor.</t>
        </is>
      </c>
    </row>
    <row r="10" ht="74" customHeight="1">
      <c r="B10" s="11" t="inlineStr">
        <is>
          <t>Low, midpoint and High of the size class produce three scenarios: conservative, base and optimistic. Eight qualitative factors, such as owner dependency, customer concentration or the share of recurring revenue, are condensed into a score from −8 to +8 that shifts the indicative central value within the range. The resulting range always stays within the source range.</t>
        </is>
      </c>
    </row>
    <row r="12" ht="60" customHeight="1">
      <c r="B12" s="11" t="inlineStr">
        <is>
          <t>The equity bridge moves from enterprise value (value of the operating business) to equity value: minus net financial debt, plus surplus cash and non-operating assets. Further items (leases, pensions, minority interests, earn-outs) are deliberately not modelled and should be added case by case.</t>
        </is>
      </c>
    </row>
    <row r="14">
      <c r="B14" s="10" t="inlineStr">
        <is>
          <t>Sources</t>
        </is>
      </c>
    </row>
    <row r="15">
      <c r="B15" s="11" t="inlineStr">
        <is>
          <t>•  Data basis for the multiples: DUB KMU-Multiples, Q3/2026 (dub.de/kmu-multiples, updated quarterly); preparation: SourcingClub.</t>
        </is>
      </c>
    </row>
    <row r="16">
      <c r="B16" s="11" t="inlineStr">
        <is>
          <t>•  Smoothing: the EBITDA ranges follow the DUB reference; quarterly swings are dampened per bound against the previous quarter (below 0.15x held, 0.15x to 0.5x taken in full, from 0.5x taken at 30 per cent). The values are therefore not identical to the DUB raw values in every segment. Methodology (in German): dealorigination.de/blog/ebitda-multiples-dach-q3-2026-entwicklung.</t>
        </is>
      </c>
    </row>
    <row r="17">
      <c r="B17" s="11" t="inlineStr">
        <is>
          <t>•  Identical to the sector and size-class table on dealorigination.de: one data source, no separate data set.</t>
        </is>
      </c>
    </row>
    <row r="18">
      <c r="B18" s="11" t="inlineStr">
        <is>
          <t>•  Market-rate MD salaries: SourcingClub assessment for the DACH lower mid-market (guide values).</t>
        </is>
      </c>
    </row>
    <row r="20">
      <c r="B20" s="10" t="inlineStr">
        <is>
          <t>Limitations</t>
        </is>
      </c>
    </row>
    <row r="21">
      <c r="B21" s="11" t="inlineStr">
        <is>
          <t>•  Indicative ranges: the ranges are market guide values, not a statistically drawn sample.</t>
        </is>
      </c>
    </row>
    <row r="22">
      <c r="B22" s="11" t="inlineStr">
        <is>
          <t>•  Published references only partly reflect unpublished deals (the majority in the Mittelstand).</t>
        </is>
      </c>
    </row>
    <row r="23">
      <c r="B23" s="11" t="inlineStr">
        <is>
          <t>•  Reference date: multiples are snapshots (as of Q3/2026) and shift with the market cycle.</t>
        </is>
      </c>
    </row>
    <row r="24">
      <c r="B24" s="11" t="inlineStr">
        <is>
          <t>•  Sector mix distortions: sector averages mask sub-segments with different multiples.</t>
        </is>
      </c>
    </row>
    <row r="26">
      <c r="B26" s="10" t="inlineStr">
        <is>
          <t>Change log</t>
        </is>
      </c>
    </row>
    <row r="27">
      <c r="B27" s="11" t="inlineStr">
        <is>
          <t>•  Version 2.0 (08/2026): switch to EBITDA multiples by sector and size class (20 sectors × 3 size classes, revenue sets the class); averaging and MD salary normalisation logic corrected; equity bridge added; range clamped to the source range.</t>
        </is>
      </c>
    </row>
    <row r="28">
      <c r="B28" s="11" t="inlineStr">
        <is>
          <t>•  Version 1.0 (05/2026): first publication (16 sectors, EBIT ranges without size classes).</t>
        </is>
      </c>
    </row>
    <row r="30" ht="44" customHeight="1">
      <c r="B30" s="29" t="inlineStr">
        <is>
          <t>Indicative tool for illustration purposes only. Not legal, tax or financial advice within the meaning of § 32 KWG (German Banking Act). All results are provided without guarantee.</t>
        </is>
      </c>
    </row>
    <row r="32">
      <c r="B32" s="12"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18">
    <mergeCell ref="B1"/>
    <mergeCell ref="B8"/>
    <mergeCell ref="B32"/>
    <mergeCell ref="B4"/>
    <mergeCell ref="B17"/>
    <mergeCell ref="B12"/>
    <mergeCell ref="B18"/>
    <mergeCell ref="B21"/>
    <mergeCell ref="B30"/>
    <mergeCell ref="B15"/>
    <mergeCell ref="B6"/>
    <mergeCell ref="B24"/>
    <mergeCell ref="B16"/>
    <mergeCell ref="B10"/>
    <mergeCell ref="B28"/>
    <mergeCell ref="B22"/>
    <mergeCell ref="B23"/>
    <mergeCell ref="B27"/>
  </mergeCells>
  <printOptions horizontalCentered="1"/>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Nick Herbig</dc:creator>
  <dc:title>Company Valuation | Multiples Method</dc:title>
  <dc:subject>Indicative company valuation with EBITDA multiples by sector and size class (DACH)</dc:subject>
  <dc:language>en-GB</dc:language>
  <dcterms:created xsi:type="dcterms:W3CDTF">2026-10-29T09:47:41Z</dcterms:created>
  <dcterms:modified xsi:type="dcterms:W3CDTF">2026-10-29T09:47:41Z</dcterms:modified>
  <cp:lastModifiedBy>Nick Herbig</cp:lastModifiedBy>
  <cp:keywords>company valuation, EBITDA multiples, DACH, SME, dealorigination.de</cp:keywords>
</cp:coreProperties>
</file>