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Cover" sheetId="1" state="visible" r:id="rId1"/>
    <sheet name="Anleitung" sheetId="2" state="visible" r:id="rId2"/>
    <sheet name="Eingabe" sheetId="3" state="visible" r:id="rId3"/>
    <sheet name="WACC" sheetId="4" state="visible" r:id="rId4"/>
    <sheet name="FCF-Projektion" sheetId="5" state="visible" r:id="rId5"/>
    <sheet name="Output - Bewertung" sheetId="6" state="visible" r:id="rId6"/>
    <sheet name="Sensitivität" sheetId="7" state="visible" r:id="rId7"/>
    <sheet name="Methodik &amp; Annahmen" sheetId="8" state="visible" r:id="rId8"/>
  </sheets>
  <definedNames>
    <definedName name="_xlnm.Print_Area" localSheetId="0">'Cover'!$A$1:$G$25</definedName>
    <definedName name="_xlnm.Print_Area" localSheetId="1">'Anleitung'!$A$1:$F$20</definedName>
    <definedName name="_xlnm.Print_Area" localSheetId="2">'Eingabe'!$A$1:$H$35</definedName>
    <definedName name="_xlnm.Print_Area" localSheetId="3">'WACC'!$A$1:$D$24</definedName>
    <definedName name="_xlnm.Print_Area" localSheetId="4">'FCF-Projektion'!$A$1:$H$22</definedName>
    <definedName name="_xlnm.Print_Area" localSheetId="5">'Output - Bewertung'!$A$1:$F$46</definedName>
    <definedName name="_xlnm.Print_Area" localSheetId="6">'Sensitivität'!$A$1:$I$18</definedName>
    <definedName name="_xlnm.Print_Area" localSheetId="7">'Methodik &amp; Annahmen'!$A$1:$C$26</definedName>
  </definedNames>
  <calcPr calcId="124519" fullCalcOnLoad="1"/>
</workbook>
</file>

<file path=xl/styles.xml><?xml version="1.0" encoding="utf-8"?>
<styleSheet xmlns="http://schemas.openxmlformats.org/spreadsheetml/2006/main">
  <numFmts count="6">
    <numFmt numFmtId="164" formatCode="DD.MM.YYYY"/>
    <numFmt numFmtId="165" formatCode="#,##0 €"/>
    <numFmt numFmtId="166" formatCode="0.0%"/>
    <numFmt numFmtId="167" formatCode="0.000"/>
    <numFmt numFmtId="168" formatCode="#,##0.0&quot; Mio. €&quot;"/>
    <numFmt numFmtId="169" formatCode="0.0&quot;x&quot;"/>
  </numFmts>
  <fonts count="15">
    <font>
      <name val="Calibri"/>
      <family val="2"/>
      <color theme="1"/>
      <sz val="11"/>
      <scheme val="minor"/>
    </font>
    <font>
      <name val="Arial"/>
      <b val="1"/>
      <color rgb="FF1F3864"/>
      <sz val="16"/>
    </font>
    <font>
      <name val="Arial"/>
      <i val="1"/>
      <color rgb="FF595959"/>
      <sz val="11"/>
    </font>
    <font>
      <name val="Arial"/>
      <b val="1"/>
      <color rgb="FF0E7490"/>
      <sz val="12"/>
    </font>
    <font>
      <name val="Arial"/>
      <color rgb="FF000000"/>
      <sz val="10"/>
    </font>
    <font>
      <name val="Arial"/>
      <color rgb="FF595959"/>
      <sz val="9"/>
    </font>
    <font>
      <name val="Arial"/>
      <color rgb="FFFFFFFF"/>
      <sz val="9"/>
    </font>
    <font>
      <name val="Arial"/>
      <b val="1"/>
      <color rgb="FFFFFFFF"/>
      <sz val="18"/>
    </font>
    <font>
      <name val="Arial"/>
      <b val="1"/>
      <color rgb="FF1F3864"/>
      <sz val="12"/>
    </font>
    <font>
      <name val="Arial"/>
      <color rgb="FF000000"/>
      <sz val="11"/>
    </font>
    <font>
      <name val="Arial"/>
      <b val="1"/>
      <color rgb="FF000000"/>
      <sz val="11"/>
    </font>
    <font>
      <name val="Arial"/>
      <b val="1"/>
      <color rgb="FFFFFFFF"/>
      <sz val="11"/>
    </font>
    <font>
      <name val="Arial"/>
      <i val="1"/>
      <color rgb="FF595959"/>
      <sz val="10"/>
    </font>
    <font>
      <name val="Arial"/>
      <b val="1"/>
      <color rgb="FF0E7490"/>
      <sz val="15"/>
    </font>
    <font>
      <name val="Arial"/>
      <b val="1"/>
      <color rgb="FFFFFFFF"/>
      <sz val="12"/>
    </font>
  </fonts>
  <fills count="8">
    <fill>
      <patternFill/>
    </fill>
    <fill>
      <patternFill patternType="gray125"/>
    </fill>
    <fill>
      <patternFill patternType="solid">
        <fgColor rgb="FF0E7490"/>
      </patternFill>
    </fill>
    <fill>
      <patternFill patternType="solid">
        <fgColor rgb="FFE6F2F6"/>
      </patternFill>
    </fill>
    <fill>
      <patternFill patternType="solid">
        <fgColor rgb="FFF2F2F2"/>
      </patternFill>
    </fill>
    <fill>
      <patternFill patternType="solid">
        <fgColor rgb="FF1F3864"/>
      </patternFill>
    </fill>
    <fill>
      <patternFill patternType="solid">
        <fgColor rgb="FFE8EDF5"/>
      </patternFill>
    </fill>
    <fill>
      <patternFill patternType="solid">
        <fgColor rgb="FFFFF2CC"/>
      </patternFill>
    </fill>
  </fills>
  <borders count="3">
    <border>
      <left/>
      <right/>
      <top/>
      <bottom/>
      <diagonal/>
    </border>
    <border>
      <left style="thin">
        <color rgb="FF1F3864"/>
      </left>
      <right style="thin">
        <color rgb="FF1F3864"/>
      </right>
      <top style="thin">
        <color rgb="FF1F3864"/>
      </top>
      <bottom style="thin">
        <color rgb="FF1F3864"/>
      </bottom>
    </border>
    <border>
      <left style="thin">
        <color rgb="FFBFBFBF"/>
      </left>
      <right style="thin">
        <color rgb="FFBFBFBF"/>
      </right>
      <top style="thin">
        <color rgb="FFBFBFBF"/>
      </top>
      <bottom style="thin">
        <color rgb="FFBFBFBF"/>
      </bottom>
    </border>
  </borders>
  <cellStyleXfs count="1">
    <xf numFmtId="0" fontId="0" fillId="0" borderId="0"/>
  </cellStyleXfs>
  <cellXfs count="46">
    <xf numFmtId="0" fontId="0" fillId="0" borderId="0" pivotButton="0" quotePrefix="0" xfId="0"/>
    <xf numFmtId="0" fontId="1" fillId="0" borderId="0" applyAlignment="1" pivotButton="0" quotePrefix="0" xfId="0">
      <alignment horizontal="center" vertical="center"/>
    </xf>
    <xf numFmtId="0" fontId="2" fillId="0" borderId="0" applyAlignment="1" pivotButton="0" quotePrefix="0" xfId="0">
      <alignment horizontal="center" vertical="center" wrapText="1"/>
    </xf>
    <xf numFmtId="0" fontId="3" fillId="0" borderId="0" applyAlignment="1" pivotButton="0" quotePrefix="0" xfId="0">
      <alignment horizontal="center" vertical="center"/>
    </xf>
    <xf numFmtId="0" fontId="0" fillId="2" borderId="0" pivotButton="0" quotePrefix="0" xfId="0"/>
    <xf numFmtId="0" fontId="4" fillId="3" borderId="1" applyAlignment="1" pivotButton="0" quotePrefix="0" xfId="0">
      <alignment horizontal="center" vertical="center" wrapText="1"/>
    </xf>
    <xf numFmtId="0" fontId="5" fillId="4" borderId="2" applyAlignment="1" pivotButton="0" quotePrefix="0" xfId="0">
      <alignment horizontal="center" vertical="center" wrapText="1"/>
    </xf>
    <xf numFmtId="0" fontId="6" fillId="2" borderId="0" applyAlignment="1" pivotButton="0" quotePrefix="0" xfId="0">
      <alignment horizontal="center" vertical="center"/>
    </xf>
    <xf numFmtId="0" fontId="1" fillId="0" borderId="0" applyAlignment="1" pivotButton="0" quotePrefix="0" xfId="0">
      <alignment horizontal="left" vertical="center"/>
    </xf>
    <xf numFmtId="0" fontId="2" fillId="0" borderId="0" applyAlignment="1" pivotButton="0" quotePrefix="0" xfId="0">
      <alignment horizontal="left" vertical="center"/>
    </xf>
    <xf numFmtId="0" fontId="7" fillId="5" borderId="1" applyAlignment="1" pivotButton="0" quotePrefix="0" xfId="0">
      <alignment horizontal="center" vertical="center"/>
    </xf>
    <xf numFmtId="0" fontId="8" fillId="0" borderId="0" applyAlignment="1" pivotButton="0" quotePrefix="0" xfId="0">
      <alignment horizontal="left" vertical="center"/>
    </xf>
    <xf numFmtId="0" fontId="9" fillId="0" borderId="0" applyAlignment="1" pivotButton="0" quotePrefix="0" xfId="0">
      <alignment horizontal="left" vertical="top" wrapText="1"/>
    </xf>
    <xf numFmtId="0" fontId="5" fillId="0" borderId="0" applyAlignment="1" pivotButton="0" quotePrefix="0" xfId="0">
      <alignment horizontal="center" vertical="center"/>
    </xf>
    <xf numFmtId="0" fontId="8" fillId="6" borderId="0" applyAlignment="1" pivotButton="0" quotePrefix="0" xfId="0">
      <alignment horizontal="left" vertical="center"/>
    </xf>
    <xf numFmtId="0" fontId="10" fillId="0" borderId="0" applyAlignment="1" pivotButton="0" quotePrefix="0" xfId="0">
      <alignment horizontal="left" vertical="center"/>
    </xf>
    <xf numFmtId="0" fontId="9" fillId="7" borderId="1" applyAlignment="1" applyProtection="1" pivotButton="0" quotePrefix="0" xfId="0">
      <alignment horizontal="left" vertical="center"/>
      <protection locked="0" hidden="0"/>
    </xf>
    <xf numFmtId="164" fontId="9" fillId="7" borderId="1" applyAlignment="1" applyProtection="1" pivotButton="0" quotePrefix="0" xfId="0">
      <alignment horizontal="center" vertical="center"/>
      <protection locked="0" hidden="0"/>
    </xf>
    <xf numFmtId="165" fontId="9" fillId="7" borderId="1" applyAlignment="1" applyProtection="1" pivotButton="0" quotePrefix="0" xfId="0">
      <alignment horizontal="right" vertical="center"/>
      <protection locked="0" hidden="0"/>
    </xf>
    <xf numFmtId="0" fontId="11" fillId="5" borderId="1" applyAlignment="1" pivotButton="0" quotePrefix="0" xfId="0">
      <alignment horizontal="center" vertical="center"/>
    </xf>
    <xf numFmtId="0" fontId="9" fillId="0" borderId="0" applyAlignment="1" pivotButton="0" quotePrefix="0" xfId="0">
      <alignment horizontal="left" vertical="center"/>
    </xf>
    <xf numFmtId="166" fontId="9" fillId="7" borderId="1" applyAlignment="1" applyProtection="1" pivotButton="0" quotePrefix="0" xfId="0">
      <alignment horizontal="right" vertical="center"/>
      <protection locked="0" hidden="0"/>
    </xf>
    <xf numFmtId="0" fontId="12" fillId="0" borderId="0" applyAlignment="1" pivotButton="0" quotePrefix="0" xfId="0">
      <alignment horizontal="left" vertical="center"/>
    </xf>
    <xf numFmtId="0" fontId="5" fillId="4" borderId="2" applyAlignment="1" pivotButton="0" quotePrefix="0" xfId="0">
      <alignment horizontal="left" vertical="top" wrapText="1"/>
    </xf>
    <xf numFmtId="2" fontId="9" fillId="7" borderId="1" applyAlignment="1" applyProtection="1" pivotButton="0" quotePrefix="0" xfId="0">
      <alignment horizontal="right" vertical="center"/>
      <protection locked="0" hidden="0"/>
    </xf>
    <xf numFmtId="0" fontId="3" fillId="0" borderId="0" applyAlignment="1" pivotButton="0" quotePrefix="0" xfId="0">
      <alignment horizontal="left" vertical="center"/>
    </xf>
    <xf numFmtId="10" fontId="3" fillId="3" borderId="1" applyAlignment="1" pivotButton="0" quotePrefix="0" xfId="0">
      <alignment horizontal="right" vertical="center"/>
    </xf>
    <xf numFmtId="166" fontId="9" fillId="4" borderId="0" applyAlignment="1" pivotButton="0" quotePrefix="0" xfId="0">
      <alignment horizontal="right" vertical="center"/>
    </xf>
    <xf numFmtId="10" fontId="9" fillId="4" borderId="0" applyAlignment="1" pivotButton="0" quotePrefix="0" xfId="0">
      <alignment horizontal="right" vertical="center"/>
    </xf>
    <xf numFmtId="10" fontId="13" fillId="3" borderId="1" applyAlignment="1" pivotButton="0" quotePrefix="0" xfId="0">
      <alignment horizontal="right" vertical="center"/>
    </xf>
    <xf numFmtId="0" fontId="11" fillId="5" borderId="1" applyAlignment="1" pivotButton="0" quotePrefix="0" xfId="0">
      <alignment horizontal="left" vertical="center"/>
    </xf>
    <xf numFmtId="165" fontId="9" fillId="4" borderId="0" applyAlignment="1" pivotButton="0" quotePrefix="0" xfId="0">
      <alignment horizontal="right" vertical="center"/>
    </xf>
    <xf numFmtId="166" fontId="5" fillId="4" borderId="0" applyAlignment="1" pivotButton="0" quotePrefix="0" xfId="0">
      <alignment horizontal="right" vertical="center"/>
    </xf>
    <xf numFmtId="165" fontId="10" fillId="4" borderId="0" applyAlignment="1" pivotButton="0" quotePrefix="0" xfId="0">
      <alignment horizontal="right" vertical="center"/>
    </xf>
    <xf numFmtId="165" fontId="10" fillId="0" borderId="2" applyAlignment="1" pivotButton="0" quotePrefix="0" xfId="0">
      <alignment horizontal="right" vertical="center"/>
    </xf>
    <xf numFmtId="167" fontId="9" fillId="4" borderId="0" applyAlignment="1" pivotButton="0" quotePrefix="0" xfId="0">
      <alignment horizontal="right" vertical="center"/>
    </xf>
    <xf numFmtId="165" fontId="13" fillId="3" borderId="1" applyAlignment="1" pivotButton="0" quotePrefix="0" xfId="0">
      <alignment horizontal="center" vertical="center"/>
    </xf>
    <xf numFmtId="165" fontId="3" fillId="3" borderId="1" applyAlignment="1" pivotButton="0" quotePrefix="0" xfId="0">
      <alignment horizontal="right" vertical="center"/>
    </xf>
    <xf numFmtId="0" fontId="14" fillId="2" borderId="0" applyAlignment="1" pivotButton="0" quotePrefix="0" xfId="0">
      <alignment horizontal="center" vertical="center"/>
    </xf>
    <xf numFmtId="168" fontId="13" fillId="3" borderId="1" applyAlignment="1" pivotButton="0" quotePrefix="0" xfId="0">
      <alignment horizontal="center" vertical="center"/>
    </xf>
    <xf numFmtId="169" fontId="9" fillId="4" borderId="0" applyAlignment="1" pivotButton="0" quotePrefix="0" xfId="0">
      <alignment horizontal="right" vertical="center"/>
    </xf>
    <xf numFmtId="0" fontId="11" fillId="5" borderId="1" applyAlignment="1" pivotButton="0" quotePrefix="0" xfId="0">
      <alignment horizontal="center" vertical="center" wrapText="1"/>
    </xf>
    <xf numFmtId="10" fontId="11" fillId="5" borderId="1" applyAlignment="1" pivotButton="0" quotePrefix="0" xfId="0">
      <alignment horizontal="center" vertical="center"/>
    </xf>
    <xf numFmtId="165" fontId="9" fillId="0" borderId="2" applyAlignment="1" pivotButton="0" quotePrefix="0" xfId="0">
      <alignment horizontal="center" vertical="center"/>
    </xf>
    <xf numFmtId="0" fontId="12" fillId="0" borderId="0" applyAlignment="1" pivotButton="0" quotePrefix="0" xfId="0">
      <alignment horizontal="left" vertical="top" wrapText="1"/>
    </xf>
    <xf numFmtId="0" fontId="1"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styles" Target="styles.xml" Id="rId9" /><Relationship Type="http://schemas.openxmlformats.org/officeDocument/2006/relationships/theme" Target="theme/theme1.xml" Id="rId10" /></Relationships>
</file>

<file path=xl/charts/chart1.xml><?xml version="1.0" encoding="utf-8"?>
<chartSpace xmlns:a="http://schemas.openxmlformats.org/drawingml/2006/main" xmlns="http://schemas.openxmlformats.org/drawingml/2006/chart">
  <style val="10"/>
  <chart>
    <title>
      <tx>
        <rich>
          <a:bodyPr/>
          <a:p>
            <a:pPr>
              <a:defRPr/>
            </a:pPr>
            <a:r>
              <a:t>Wertbeitrag zum Enterprise Value</a:t>
            </a:r>
          </a:p>
        </rich>
      </tx>
    </title>
    <plotArea>
      <barChart>
        <barDir val="bar"/>
        <grouping val="clustered"/>
        <ser>
          <idx val="0"/>
          <order val="0"/>
          <spPr>
            <a:solidFill>
              <a:srgbClr val="0E7490"/>
            </a:solidFill>
            <a:ln>
              <a:prstDash val="solid"/>
            </a:ln>
          </spPr>
          <cat>
            <strRef>
              <f>'Output - Bewertung'!$B$28:$B$29</f>
            </strRef>
          </cat>
          <val>
            <numRef>
              <f>'Output - Bewertung'!$C$28:$C$29</f>
            </numRef>
          </val>
        </ser>
        <gapWidth val="150"/>
        <axId val="10"/>
        <axId val="100"/>
      </barChart>
      <catAx>
        <axId val="10"/>
        <scaling>
          <orientation val="minMax"/>
        </scaling>
        <delete val="0"/>
        <axPos val="l"/>
        <title>
          <tx>
            <rich>
              <a:bodyPr/>
              <a:p>
                <a:pPr>
                  <a:defRPr/>
                </a:pPr>
                <a:r>
                  <a:t>EUR</a:t>
                </a:r>
              </a:p>
            </rich>
          </tx>
        </title>
        <numFmt formatCode="#,##0 €" sourceLinked="0"/>
        <majorTickMark val="none"/>
        <minorTickMark val="none"/>
        <crossAx val="100"/>
        <lblOffset val="100"/>
      </catAx>
      <valAx>
        <axId val="100"/>
        <scaling>
          <orientation val="minMax"/>
        </scaling>
        <delete val="0"/>
        <axPos val="l"/>
        <majorGridlines/>
        <majorTickMark val="none"/>
        <minorTickMark val="none"/>
        <crossAx val="10"/>
      </valAx>
    </plotArea>
    <plotVisOnly val="1"/>
    <dispBlanksAs val="gap"/>
  </chart>
</chartSpace>
</file>

<file path=xl/drawings/_rels/drawing1.xml.rels><Relationships xmlns="http://schemas.openxmlformats.org/package/2006/relationships"><Relationship Type="http://schemas.openxmlformats.org/officeDocument/2006/relationships/image" Target="/xl/media/image1.png" Id="rId1" /></Relationships>
</file>

<file path=xl/drawings/_rels/drawing2.xml.rels><Relationships xmlns="http://schemas.openxmlformats.org/package/2006/relationships"><Relationship Type="http://schemas.openxmlformats.org/officeDocument/2006/relationships/chart" Target="/xl/charts/chart1.xml" Id="rId1"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1</col>
      <colOff>0</colOff>
      <row>1</row>
      <rowOff>0</rowOff>
    </from>
    <ext cx="2381250" cy="1228725"/>
    <pic>
      <nvPicPr>
        <cNvPr id="1" name="Image 1" descr="Picture"/>
        <cNvPicPr/>
      </nvPicPr>
      <blipFill>
        <a:blip cstate="print" r:embed="rId1"/>
        <a:stretch>
          <a:fillRect/>
        </a:stretch>
      </blipFill>
      <spPr>
        <a:prstGeom prst="rect"/>
      </spPr>
    </pic>
    <clientData/>
  </oneCellAnchor>
</wsDr>
</file>

<file path=xl/drawings/drawing2.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1</col>
      <colOff>0</colOff>
      <row>30</row>
      <rowOff>0</rowOff>
    </from>
    <ext cx="5400000" cy="2160000"/>
    <graphicFrame>
      <nvGraphicFramePr>
        <cNvPr id="1" name="Chart 1"/>
        <cNvGraphicFramePr/>
      </nvGraphicFramePr>
      <xfrm/>
      <a:graphic>
        <a:graphicData uri="http://schemas.openxmlformats.org/drawingml/2006/chart">
          <c:chart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_rels/sheet6.xml.rels><Relationships xmlns="http://schemas.openxmlformats.org/package/2006/relationships"><Relationship Type="http://schemas.openxmlformats.org/officeDocument/2006/relationships/drawing" Target="/xl/drawings/drawing2.xml" Id="rId1" /></Relationships>
</file>

<file path=xl/worksheets/sheet1.xml><?xml version="1.0" encoding="utf-8"?>
<worksheet xmlns="http://schemas.openxmlformats.org/spreadsheetml/2006/main">
  <sheetPr>
    <tabColor rgb="FF1F3864"/>
    <outlinePr summaryBelow="1" summaryRight="1"/>
    <pageSetUpPr fitToPage="1"/>
  </sheetPr>
  <dimension ref="B9:F24"/>
  <sheetViews>
    <sheetView showGridLines="0" workbookViewId="0">
      <selection activeCell="A1" sqref="A1"/>
    </sheetView>
  </sheetViews>
  <sheetFormatPr baseColWidth="8" defaultRowHeight="15"/>
  <cols>
    <col width="3" customWidth="1" min="1" max="1"/>
    <col width="22" customWidth="1" min="2" max="2"/>
    <col width="22" customWidth="1" min="3" max="3"/>
    <col width="22" customWidth="1" min="4" max="4"/>
    <col width="22" customWidth="1" min="5" max="5"/>
    <col width="22" customWidth="1" min="6" max="6"/>
    <col width="3" customWidth="1" min="7" max="7"/>
  </cols>
  <sheetData>
    <row r="2" ht="100" customHeight="1"/>
    <row r="9" ht="30" customHeight="1">
      <c r="B9" s="1" t="inlineStr">
        <is>
          <t>Unternehmensbewertung — DCF-Modell (5 Jahre)</t>
        </is>
      </c>
    </row>
    <row r="11" ht="28" customHeight="1">
      <c r="B11" s="2" t="inlineStr">
        <is>
          <t>Discounted-Cashflow-Bewertung über Free Cashflows und Kapitalkosten (Entity-Methode)</t>
        </is>
      </c>
    </row>
    <row r="13">
      <c r="B13" s="3" t="inlineStr">
        <is>
          <t>Stand: Q2 2026</t>
        </is>
      </c>
    </row>
    <row r="15" ht="4" customHeight="1">
      <c r="B15" s="4" t="n"/>
    </row>
    <row r="17" ht="28" customHeight="1">
      <c r="B17" s="5" t="inlineStr">
        <is>
          <t>Die DCF-Methode ist der Standard der professionellen Unternehmensbewertung (IDW S 1). Sie eignet sich für planbare Geschäftsmodelle; für eine schnelle Markteinordnung ist die Multiplikator-Methode oft praktikabler.</t>
        </is>
      </c>
    </row>
    <row r="18"/>
    <row r="20">
      <c r="B20" s="6" t="inlineStr">
        <is>
          <t>Indikatives Tool zu Illustrationszwecken. Keine Rechts-, Steuer- oder Finanzberatung im Sinne des § 32 KWG. Sämtliche Ergebnisse sind ohne Gewähr.</t>
        </is>
      </c>
    </row>
    <row r="21"/>
    <row r="22"/>
    <row r="24" ht="24" customHeight="1">
      <c r="B24" s="7" t="inlineStr">
        <is>
          <t>SourcingClub | Nick Herbig | +49 176 60022198 | sourcingclub.de</t>
        </is>
      </c>
    </row>
  </sheetData>
  <sheetProtection selectLockedCells="0" selectUnlockedCells="0" sheet="1" objects="0" insertRows="1" insertHyperlinks="1" autoFilter="1" scenarios="0" formatColumns="1" deleteColumns="1" insertColumns="1" pivotTables="1" deleteRows="1" formatCells="1" formatRows="1" sort="1" password="F3BC"/>
  <mergeCells count="7">
    <mergeCell ref="B20:F22"/>
    <mergeCell ref="B24:F24"/>
    <mergeCell ref="B15:F15"/>
    <mergeCell ref="B17:F18"/>
    <mergeCell ref="B11:F11"/>
    <mergeCell ref="B9:F9"/>
    <mergeCell ref="B13:F13"/>
  </mergeCells>
  <printOptions horizontalCentered="1"/>
  <pageMargins left="0.75" right="0.75" top="1" bottom="1" header="0.5" footer="0.5"/>
  <pageSetup orientation="portrait" paperSize="9" fitToHeight="1" fitToWidth="1"/>
  <drawing xmlns:r="http://schemas.openxmlformats.org/officeDocument/2006/relationships" r:id="rId1"/>
</worksheet>
</file>

<file path=xl/worksheets/sheet2.xml><?xml version="1.0" encoding="utf-8"?>
<worksheet xmlns="http://schemas.openxmlformats.org/spreadsheetml/2006/main">
  <sheetPr>
    <tabColor rgb="FF1F3864"/>
    <outlinePr summaryBelow="1" summaryRight="1"/>
    <pageSetUpPr fitToPage="1"/>
  </sheetPr>
  <dimension ref="B1:F20"/>
  <sheetViews>
    <sheetView showGridLines="0" workbookViewId="0">
      <selection activeCell="A1" sqref="A1"/>
    </sheetView>
  </sheetViews>
  <sheetFormatPr baseColWidth="8" defaultRowHeight="15"/>
  <cols>
    <col width="3" customWidth="1" min="1" max="1"/>
    <col width="8" customWidth="1" min="2" max="2"/>
    <col width="22" customWidth="1" min="3" max="3"/>
    <col width="22" customWidth="1" min="4" max="4"/>
    <col width="22" customWidth="1" min="5" max="5"/>
    <col width="22" customWidth="1" min="6" max="6"/>
  </cols>
  <sheetData>
    <row r="1">
      <c r="B1" s="8" t="inlineStr">
        <is>
          <t>Anleitung — in fünf Schritten zum DCF-Wert</t>
        </is>
      </c>
    </row>
    <row r="2">
      <c r="B2" s="9" t="inlineStr">
        <is>
          <t>Gelbe Zellen sind Eingaben, graue Zellen rechnen automatisch.</t>
        </is>
      </c>
    </row>
    <row r="4" ht="20" customHeight="1">
      <c r="B4" s="10" t="n">
        <v>1</v>
      </c>
      <c r="C4" s="11" t="inlineStr">
        <is>
          <t>Erfassen Sie die Ausgangsbasis und die Planannahmen im Sheet „Eingabe“</t>
        </is>
      </c>
    </row>
    <row r="5" ht="58" customHeight="1">
      <c r="C5" s="12" t="inlineStr">
        <is>
          <t>Tragen Sie den Umsatz des letzten Ist-Jahres ein sowie je Planjahr das Umsatzwachstum und die EBIT-Marge. Diese Annahmen treiben die gesamte Bewertung — planen Sie realistisch und nachvollziehbar.</t>
        </is>
      </c>
    </row>
    <row r="7" ht="20" customHeight="1">
      <c r="B7" s="10" t="n">
        <v>2</v>
      </c>
      <c r="C7" s="11" t="inlineStr">
        <is>
          <t>Hinterlegen Sie die Werttreiber-Quoten</t>
        </is>
      </c>
    </row>
    <row r="8" ht="58" customHeight="1">
      <c r="C8" s="12" t="inlineStr">
        <is>
          <t>Steuersatz, Abschreibungen, Investitionen (CapEx) und die Working-Capital-Bindung bestimmen, wie viel vom Ergebnis tatsächlich als Free Cashflow zur Verfügung steht.</t>
        </is>
      </c>
    </row>
    <row r="10" ht="20" customHeight="1">
      <c r="B10" s="10" t="n">
        <v>3</v>
      </c>
      <c r="C10" s="11" t="inlineStr">
        <is>
          <t>Leiten Sie die Kapitalkosten im Sheet „WACC“ her</t>
        </is>
      </c>
    </row>
    <row r="11" ht="58" customHeight="1">
      <c r="C11" s="12" t="inlineStr">
        <is>
          <t>Eigenkapitalkosten nach CAPM (risikofreier Zins, Marktrisikoprämie, Beta, Size-Zuschlag) und Fremdkapitalkosten ergeben gewichtet den WACC — den Zins, mit dem die Cashflows abgezinst werden.</t>
        </is>
      </c>
    </row>
    <row r="13" ht="20" customHeight="1">
      <c r="B13" s="10" t="n">
        <v>4</v>
      </c>
      <c r="C13" s="11" t="inlineStr">
        <is>
          <t>Prüfen Sie die Free-Cashflow-Projektion</t>
        </is>
      </c>
    </row>
    <row r="14" ht="58" customHeight="1">
      <c r="C14" s="12" t="inlineStr">
        <is>
          <t>Das Sheet „FCF-Projektion“ zeigt transparent den Weg von Umsatz über EBIT und NOPAT zum Free Cashflow und dessen Barwert je Jahr. Hier sehen Sie, ob die Planung in sich stimmig ist.</t>
        </is>
      </c>
    </row>
    <row r="16" ht="20" customHeight="1">
      <c r="B16" s="10" t="n">
        <v>5</v>
      </c>
      <c r="C16" s="11" t="inlineStr">
        <is>
          <t>Lesen Sie das Ergebnis im Sheet „Output“ ab und stress-testen Sie es</t>
        </is>
      </c>
    </row>
    <row r="17" ht="58" customHeight="1">
      <c r="C17" s="12" t="inlineStr">
        <is>
          <t>Enterprise Value (Summe der Barwerte plus Terminal Value), Equity Value nach Abzug der Nettofinanz-verschuldung sowie die Sensitivität auf WACC und Wachstumsrate.</t>
        </is>
      </c>
    </row>
    <row r="20">
      <c r="B20" s="13" t="inlineStr">
        <is>
          <t>SourcingClub | Nick Herbig | +49 176 60022198 | sourcingclub.de</t>
        </is>
      </c>
    </row>
  </sheetData>
  <sheetProtection selectLockedCells="0" selectUnlockedCells="0" sheet="1" objects="0" insertRows="1" insertHyperlinks="1" autoFilter="1" scenarios="0" formatColumns="1" deleteColumns="1" insertColumns="1" pivotTables="1" deleteRows="1" formatCells="1" formatRows="1" sort="1" password="F3BC"/>
  <mergeCells count="18">
    <mergeCell ref="C13:F13"/>
    <mergeCell ref="C17:F17"/>
    <mergeCell ref="B4:B5"/>
    <mergeCell ref="B2:F2"/>
    <mergeCell ref="C8:F8"/>
    <mergeCell ref="C4:F4"/>
    <mergeCell ref="B13:B14"/>
    <mergeCell ref="B20:F20"/>
    <mergeCell ref="B7:B8"/>
    <mergeCell ref="C7:F7"/>
    <mergeCell ref="C16:F16"/>
    <mergeCell ref="B16:B17"/>
    <mergeCell ref="B1:F1"/>
    <mergeCell ref="C11:F11"/>
    <mergeCell ref="B10:B11"/>
    <mergeCell ref="C5:F5"/>
    <mergeCell ref="C10:F10"/>
    <mergeCell ref="C14:F14"/>
  </mergeCells>
  <printOptions horizontalCentered="1"/>
  <pageMargins left="0.75" right="0.75" top="1" bottom="1" header="0.5" footer="0.5"/>
  <pageSetup orientation="portrait" paperSize="9" fitToHeight="1" fitToWidth="1"/>
</worksheet>
</file>

<file path=xl/worksheets/sheet3.xml><?xml version="1.0" encoding="utf-8"?>
<worksheet xmlns="http://schemas.openxmlformats.org/spreadsheetml/2006/main">
  <sheetPr>
    <tabColor rgb="FF1F3864"/>
    <outlinePr summaryBelow="1" summaryRight="1"/>
    <pageSetUpPr fitToPage="1"/>
  </sheetPr>
  <dimension ref="B1:G35"/>
  <sheetViews>
    <sheetView showGridLines="0" workbookViewId="0">
      <selection activeCell="A1" sqref="A1"/>
    </sheetView>
  </sheetViews>
  <sheetFormatPr baseColWidth="8" defaultRowHeight="15"/>
  <cols>
    <col width="3" customWidth="1" min="1" max="1"/>
    <col width="42" customWidth="1" min="2" max="2"/>
    <col width="14" customWidth="1" min="3" max="3"/>
    <col width="14" customWidth="1" min="4" max="4"/>
    <col width="14" customWidth="1" min="5" max="5"/>
    <col width="14" customWidth="1" min="6" max="6"/>
    <col width="14" customWidth="1" min="7" max="7"/>
    <col width="3" customWidth="1" min="8" max="8"/>
  </cols>
  <sheetData>
    <row r="1">
      <c r="B1" s="8" t="inlineStr">
        <is>
          <t>Eingabe — DCF-Modell (5 Jahre)</t>
        </is>
      </c>
    </row>
    <row r="2">
      <c r="B2" s="9" t="inlineStr">
        <is>
          <t>Gelbe Zellen ausfüllen. Graue Zellen berechnen automatisch.</t>
        </is>
      </c>
    </row>
    <row r="4" ht="22" customHeight="1">
      <c r="B4" s="14" t="inlineStr">
        <is>
          <t>A   Unternehmensdaten</t>
        </is>
      </c>
    </row>
    <row r="5">
      <c r="B5" s="15" t="inlineStr">
        <is>
          <t>Firma</t>
        </is>
      </c>
      <c r="C5" s="16" t="n"/>
    </row>
    <row r="6">
      <c r="B6" s="15" t="inlineStr">
        <is>
          <t>Branche</t>
        </is>
      </c>
      <c r="C6" s="16" t="n"/>
    </row>
    <row r="7">
      <c r="B7" s="15" t="inlineStr">
        <is>
          <t>Sitz</t>
        </is>
      </c>
      <c r="C7" s="16" t="n"/>
    </row>
    <row r="8">
      <c r="B8" s="15" t="inlineStr">
        <is>
          <t>Bewertungsstichtag</t>
        </is>
      </c>
      <c r="C8" s="17" t="n"/>
    </row>
    <row r="10" ht="22" customHeight="1">
      <c r="B10" s="14" t="inlineStr">
        <is>
          <t>B   Ausgangsbasis (letztes Ist-Jahr, Jahr 0)</t>
        </is>
      </c>
    </row>
    <row r="11">
      <c r="B11" s="15" t="inlineStr">
        <is>
          <t>Umsatz Jahr 0 (€)</t>
        </is>
      </c>
      <c r="C11" s="18" t="n">
        <v>10000000</v>
      </c>
    </row>
    <row r="13" ht="22" customHeight="1">
      <c r="B13" s="14" t="inlineStr">
        <is>
          <t>C   Planungsannahmen (je Planjahr)</t>
        </is>
      </c>
    </row>
    <row r="14">
      <c r="B14" s="15" t="inlineStr">
        <is>
          <t>Position</t>
        </is>
      </c>
      <c r="C14" s="19" t="inlineStr">
        <is>
          <t>Jahr 1</t>
        </is>
      </c>
      <c r="D14" s="19" t="inlineStr">
        <is>
          <t>Jahr 2</t>
        </is>
      </c>
      <c r="E14" s="19" t="inlineStr">
        <is>
          <t>Jahr 3</t>
        </is>
      </c>
      <c r="F14" s="19" t="inlineStr">
        <is>
          <t>Jahr 4</t>
        </is>
      </c>
      <c r="G14" s="19" t="inlineStr">
        <is>
          <t>Jahr 5</t>
        </is>
      </c>
    </row>
    <row r="15">
      <c r="B15" s="20" t="inlineStr">
        <is>
          <t>Umsatzwachstum p. a.</t>
        </is>
      </c>
      <c r="C15" s="21" t="n">
        <v>0.06</v>
      </c>
      <c r="D15" s="21" t="n">
        <v>0.05</v>
      </c>
      <c r="E15" s="21" t="n">
        <v>0.05</v>
      </c>
      <c r="F15" s="21" t="n">
        <v>0.04</v>
      </c>
      <c r="G15" s="21" t="n">
        <v>0.04</v>
      </c>
    </row>
    <row r="16">
      <c r="B16" s="20" t="inlineStr">
        <is>
          <t>EBIT-Marge</t>
        </is>
      </c>
      <c r="C16" s="21" t="n">
        <v>0.1</v>
      </c>
      <c r="D16" s="21" t="n">
        <v>0.1</v>
      </c>
      <c r="E16" s="21" t="n">
        <v>0.1</v>
      </c>
      <c r="F16" s="21" t="n">
        <v>0.1</v>
      </c>
      <c r="G16" s="21" t="n">
        <v>0.1</v>
      </c>
    </row>
    <row r="18" ht="22" customHeight="1">
      <c r="B18" s="14" t="inlineStr">
        <is>
          <t>D   Werttreiber-Quoten</t>
        </is>
      </c>
    </row>
    <row r="19">
      <c r="B19" s="20" t="inlineStr">
        <is>
          <t>Steuersatz</t>
        </is>
      </c>
      <c r="C19" s="21" t="n">
        <v>0.3</v>
      </c>
    </row>
    <row r="20">
      <c r="B20" s="20" t="inlineStr">
        <is>
          <t>Abschreibungen (% vom Umsatz)</t>
        </is>
      </c>
      <c r="C20" s="21" t="n">
        <v>0.04</v>
      </c>
    </row>
    <row r="21">
      <c r="B21" s="20" t="inlineStr">
        <is>
          <t>Investitionen / CapEx (% vom Umsatz)</t>
        </is>
      </c>
      <c r="C21" s="21" t="n">
        <v>0.05</v>
      </c>
    </row>
    <row r="22">
      <c r="B22" s="20" t="inlineStr">
        <is>
          <t>Δ Working Capital (% vom Umsatzzuwachs)</t>
        </is>
      </c>
      <c r="C22" s="21" t="n">
        <v>0.15</v>
      </c>
    </row>
    <row r="24" ht="22" customHeight="1">
      <c r="B24" s="14" t="inlineStr">
        <is>
          <t>E   Terminal Value</t>
        </is>
      </c>
    </row>
    <row r="25">
      <c r="B25" s="20" t="inlineStr">
        <is>
          <t>Nachhaltige Wachstumsrate (g)</t>
        </is>
      </c>
      <c r="C25" s="21" t="n">
        <v>0.02</v>
      </c>
    </row>
    <row r="26">
      <c r="B26" s="22" t="inlineStr">
        <is>
          <t>Hinweis: g muss kleiner als der WACC sein (siehe Sheet „WACC“); typisch 1–2,5 %.</t>
        </is>
      </c>
    </row>
    <row r="28" ht="22" customHeight="1">
      <c r="B28" s="14" t="inlineStr">
        <is>
          <t>F   Equity-Bridge</t>
        </is>
      </c>
    </row>
    <row r="29">
      <c r="B29" s="15" t="inlineStr">
        <is>
          <t>Nettofinanzverschuldung (€)</t>
        </is>
      </c>
      <c r="C29" s="18" t="n">
        <v>2000000</v>
      </c>
    </row>
    <row r="30">
      <c r="B30" s="15" t="inlineStr">
        <is>
          <t>Nicht betriebsnotwendiges Vermögen (€)</t>
        </is>
      </c>
      <c r="C30" s="18" t="n">
        <v>0</v>
      </c>
    </row>
    <row r="32">
      <c r="B32" s="22" t="inlineStr">
        <is>
          <t>→ Kapitalkosten im Sheet „WACC“, Cashflows im Sheet „FCF-Projektion“, Ergebnis im Sheet „Output - Bewertung“.</t>
        </is>
      </c>
    </row>
    <row r="33" ht="44" customHeight="1">
      <c r="B33" s="23" t="inlineStr">
        <is>
          <t>Indikatives Tool zu Illustrationszwecken. Keine Rechts-, Steuer- oder Finanzberatung im Sinne des § 32 KWG. Sämtliche Ergebnisse sind ohne Gewähr.</t>
        </is>
      </c>
    </row>
    <row r="35">
      <c r="B35" s="13" t="inlineStr">
        <is>
          <t>SourcingClub | Nick Herbig | +49 176 60022198 | sourcingclub.de</t>
        </is>
      </c>
    </row>
  </sheetData>
  <sheetProtection selectLockedCells="0" selectUnlockedCells="0" sheet="1" objects="0" insertRows="1" insertHyperlinks="1" autoFilter="1" scenarios="0" formatColumns="1" deleteColumns="1" insertColumns="1" pivotTables="1" deleteRows="1" formatCells="1" formatRows="1" sort="1" password="F3BC"/>
  <mergeCells count="24">
    <mergeCell ref="B2:G2"/>
    <mergeCell ref="C30:G30"/>
    <mergeCell ref="C6:G6"/>
    <mergeCell ref="B1:G1"/>
    <mergeCell ref="C5:G5"/>
    <mergeCell ref="B13:G13"/>
    <mergeCell ref="C29:G29"/>
    <mergeCell ref="B10:G10"/>
    <mergeCell ref="C20:G20"/>
    <mergeCell ref="B28:G28"/>
    <mergeCell ref="C25:G25"/>
    <mergeCell ref="C22:G22"/>
    <mergeCell ref="B33:G33"/>
    <mergeCell ref="B24:G24"/>
    <mergeCell ref="C21:G21"/>
    <mergeCell ref="C11:G11"/>
    <mergeCell ref="B32:G32"/>
    <mergeCell ref="B4:G4"/>
    <mergeCell ref="B35:G35"/>
    <mergeCell ref="B26:G26"/>
    <mergeCell ref="C8:G8"/>
    <mergeCell ref="C7:G7"/>
    <mergeCell ref="C19:G19"/>
    <mergeCell ref="B18:G18"/>
  </mergeCells>
  <dataValidations count="3">
    <dataValidation sqref="C11" showDropDown="0" showInputMessage="0" showErrorMessage="0" allowBlank="1" errorTitle="Ungültige Eingabe" error="Bitte einen Wert ≥ 0 eingeben." type="decimal" operator="greaterThanOrEqual">
      <formula1>0</formula1>
    </dataValidation>
    <dataValidation sqref="C29" showDropDown="0" showInputMessage="0" showErrorMessage="0" allowBlank="1" errorTitle="Ungültige Eingabe" error="Bitte einen Wert ≥ 0 eingeben." type="decimal" operator="greaterThanOrEqual">
      <formula1>0</formula1>
    </dataValidation>
    <dataValidation sqref="C30" showDropDown="0" showInputMessage="0" showErrorMessage="0" allowBlank="1" errorTitle="Ungültige Eingabe" error="Bitte einen Wert ≥ 0 eingeben." type="decimal" operator="greaterThanOrEqual">
      <formula1>0</formula1>
    </dataValidation>
  </dataValidations>
  <printOptions horizontalCentered="1"/>
  <pageMargins left="0.75" right="0.75" top="1" bottom="1" header="0.5" footer="0.5"/>
  <pageSetup orientation="portrait" paperSize="9" fitToHeight="1" fitToWidth="1"/>
</worksheet>
</file>

<file path=xl/worksheets/sheet4.xml><?xml version="1.0" encoding="utf-8"?>
<worksheet xmlns="http://schemas.openxmlformats.org/spreadsheetml/2006/main">
  <sheetPr>
    <tabColor rgb="FF1F3864"/>
    <outlinePr summaryBelow="1" summaryRight="1"/>
    <pageSetUpPr fitToPage="1"/>
  </sheetPr>
  <dimension ref="B1:C24"/>
  <sheetViews>
    <sheetView showGridLines="0" workbookViewId="0">
      <selection activeCell="A1" sqref="A1"/>
    </sheetView>
  </sheetViews>
  <sheetFormatPr baseColWidth="8" defaultRowHeight="15"/>
  <cols>
    <col width="3" customWidth="1" min="1" max="1"/>
    <col width="46" customWidth="1" min="2" max="2"/>
    <col width="18" customWidth="1" min="3" max="3"/>
    <col width="3" customWidth="1" min="4" max="4"/>
  </cols>
  <sheetData>
    <row r="1">
      <c r="B1" s="8" t="inlineStr">
        <is>
          <t>WACC — Kapitalkostenherleitung</t>
        </is>
      </c>
    </row>
    <row r="2">
      <c r="B2" s="9" t="inlineStr">
        <is>
          <t>Eigenkapitalkosten (CAPM) und Fremdkapitalkosten, gewichtet zum WACC.</t>
        </is>
      </c>
    </row>
    <row r="4" ht="22" customHeight="1">
      <c r="B4" s="14" t="inlineStr">
        <is>
          <t>Eigenkapitalkosten (CAPM)</t>
        </is>
      </c>
    </row>
    <row r="5">
      <c r="B5" s="20" t="inlineStr">
        <is>
          <t>Risikofreier Zins (Basiszins)</t>
        </is>
      </c>
      <c r="C5" s="21" t="n">
        <v>0.025</v>
      </c>
    </row>
    <row r="6">
      <c r="B6" s="20" t="inlineStr">
        <is>
          <t>Marktrisikoprämie</t>
        </is>
      </c>
      <c r="C6" s="21" t="n">
        <v>0.07000000000000001</v>
      </c>
    </row>
    <row r="7">
      <c r="B7" s="20" t="inlineStr">
        <is>
          <t>Beta (verschuldet)</t>
        </is>
      </c>
      <c r="C7" s="24" t="n">
        <v>1.1</v>
      </c>
    </row>
    <row r="8">
      <c r="B8" s="20" t="inlineStr">
        <is>
          <t>Size-/Spezifischer Zuschlag (KMU)</t>
        </is>
      </c>
      <c r="C8" s="21" t="n">
        <v>0.03</v>
      </c>
    </row>
    <row r="9">
      <c r="B9" s="25">
        <f> Eigenkapitalkosten (re)</f>
        <v/>
      </c>
      <c r="C9" s="26">
        <f>C5+C7*C6+C8</f>
        <v/>
      </c>
    </row>
    <row r="11" ht="22" customHeight="1">
      <c r="B11" s="14" t="inlineStr">
        <is>
          <t>Fremdkapitalkosten</t>
        </is>
      </c>
    </row>
    <row r="12">
      <c r="B12" s="20" t="inlineStr">
        <is>
          <t>Fremdkapitalkosten (vor Steuer)</t>
        </is>
      </c>
      <c r="C12" s="21" t="n">
        <v>0.05</v>
      </c>
    </row>
    <row r="13">
      <c r="B13" s="20" t="inlineStr">
        <is>
          <t>Steuersatz (aus „Eingabe“)</t>
        </is>
      </c>
      <c r="C13" s="27">
        <f>Eingabe!$C$19</f>
        <v/>
      </c>
    </row>
    <row r="14">
      <c r="B14" s="20">
        <f> Fremdkapitalkosten (nach Steuer)</f>
        <v/>
      </c>
      <c r="C14" s="28">
        <f>C12*(1-C13)</f>
        <v/>
      </c>
    </row>
    <row r="16" ht="22" customHeight="1">
      <c r="B16" s="14" t="inlineStr">
        <is>
          <t>Kapitalstruktur &amp; WACC</t>
        </is>
      </c>
    </row>
    <row r="17">
      <c r="B17" s="20" t="inlineStr">
        <is>
          <t>Eigenkapitalquote (Ziel)</t>
        </is>
      </c>
      <c r="C17" s="21" t="n">
        <v>0.7</v>
      </c>
    </row>
    <row r="18">
      <c r="B18" s="20" t="inlineStr">
        <is>
          <t>Fremdkapitalquote</t>
        </is>
      </c>
      <c r="C18" s="27">
        <f>1-C17</f>
        <v/>
      </c>
    </row>
    <row r="19">
      <c r="B19" s="25">
        <f> WACC</f>
        <v/>
      </c>
      <c r="C19" s="29">
        <f>C17*C9+C18*C14</f>
        <v/>
      </c>
    </row>
    <row r="21">
      <c r="B21" s="22" t="inlineStr">
        <is>
          <t>re = rf + β · MRP + Zuschlag  ·  WACC = EK-Quote · re + FK-Quote · rd · (1 − Steuersatz)</t>
        </is>
      </c>
    </row>
    <row r="22" ht="44" customHeight="1">
      <c r="B22" s="23" t="inlineStr">
        <is>
          <t>Indikatives Tool zu Illustrationszwecken. Keine Rechts-, Steuer- oder Finanzberatung im Sinne des § 32 KWG. Sämtliche Ergebnisse sind ohne Gewähr.</t>
        </is>
      </c>
    </row>
    <row r="24">
      <c r="B24" s="13" t="inlineStr">
        <is>
          <t>SourcingClub | Nick Herbig | +49 176 60022198 | sourcingclub.de</t>
        </is>
      </c>
    </row>
  </sheetData>
  <sheetProtection selectLockedCells="0" selectUnlockedCells="0" sheet="1" objects="0" insertRows="1" insertHyperlinks="1" autoFilter="1" scenarios="0" formatColumns="1" deleteColumns="1" insertColumns="1" pivotTables="1" deleteRows="1" formatCells="1" formatRows="1" sort="1" password="F3BC"/>
  <mergeCells count="8">
    <mergeCell ref="B21:C21"/>
    <mergeCell ref="B2:C2"/>
    <mergeCell ref="B16:C16"/>
    <mergeCell ref="B24:C24"/>
    <mergeCell ref="B11:C11"/>
    <mergeCell ref="B22:C22"/>
    <mergeCell ref="B1:C1"/>
    <mergeCell ref="B4:C4"/>
  </mergeCells>
  <printOptions horizontalCentered="1"/>
  <pageMargins left="0.75" right="0.75" top="1" bottom="1" header="0.5" footer="0.5"/>
  <pageSetup orientation="portrait" paperSize="9" fitToHeight="1" fitToWidth="1"/>
</worksheet>
</file>

<file path=xl/worksheets/sheet5.xml><?xml version="1.0" encoding="utf-8"?>
<worksheet xmlns="http://schemas.openxmlformats.org/spreadsheetml/2006/main">
  <sheetPr>
    <tabColor rgb="FF1F3864"/>
    <outlinePr summaryBelow="1" summaryRight="1"/>
    <pageSetUpPr fitToPage="1"/>
  </sheetPr>
  <dimension ref="B1:G22"/>
  <sheetViews>
    <sheetView showGridLines="0" workbookViewId="0">
      <selection activeCell="A1" sqref="A1"/>
    </sheetView>
  </sheetViews>
  <sheetFormatPr baseColWidth="8" defaultRowHeight="15"/>
  <cols>
    <col width="3" customWidth="1" min="1" max="1"/>
    <col width="40" customWidth="1" min="2" max="2"/>
    <col width="15" customWidth="1" min="3" max="3"/>
    <col width="15" customWidth="1" min="4" max="4"/>
    <col width="15" customWidth="1" min="5" max="5"/>
    <col width="15" customWidth="1" min="6" max="6"/>
    <col width="15" customWidth="1" min="7" max="7"/>
    <col width="3" customWidth="1" min="8" max="8"/>
  </cols>
  <sheetData>
    <row r="1">
      <c r="B1" s="8" t="inlineStr">
        <is>
          <t>Free-Cashflow-Projektion (FCFF, 5 Jahre)</t>
        </is>
      </c>
    </row>
    <row r="2">
      <c r="B2" s="9" t="inlineStr">
        <is>
          <t>Vom Umsatz zum Free Cashflow to Firm und dessen Barwert — je Planjahr.</t>
        </is>
      </c>
    </row>
    <row r="4">
      <c r="B4" s="30" t="inlineStr">
        <is>
          <t>Position (€)</t>
        </is>
      </c>
      <c r="C4" s="19" t="inlineStr">
        <is>
          <t>Jahr 1</t>
        </is>
      </c>
      <c r="D4" s="19" t="inlineStr">
        <is>
          <t>Jahr 2</t>
        </is>
      </c>
      <c r="E4" s="19" t="inlineStr">
        <is>
          <t>Jahr 3</t>
        </is>
      </c>
      <c r="F4" s="19" t="inlineStr">
        <is>
          <t>Jahr 4</t>
        </is>
      </c>
      <c r="G4" s="19" t="inlineStr">
        <is>
          <t>Jahr 5</t>
        </is>
      </c>
    </row>
    <row r="5">
      <c r="B5" s="15" t="inlineStr">
        <is>
          <t>Umsatz</t>
        </is>
      </c>
      <c r="C5" s="31">
        <f>Eingabe!$C$11*(1+Eingabe!C15)</f>
        <v/>
      </c>
      <c r="D5" s="31">
        <f>C5*(1+Eingabe!D15)</f>
        <v/>
      </c>
      <c r="E5" s="31">
        <f>D5*(1+Eingabe!E15)</f>
        <v/>
      </c>
      <c r="F5" s="31">
        <f>E5*(1+Eingabe!F15)</f>
        <v/>
      </c>
      <c r="G5" s="31">
        <f>F5*(1+Eingabe!G15)</f>
        <v/>
      </c>
    </row>
    <row r="6">
      <c r="B6" s="22" t="inlineStr">
        <is>
          <t>EBIT-Marge</t>
        </is>
      </c>
      <c r="C6" s="32">
        <f>Eingabe!C16</f>
        <v/>
      </c>
      <c r="D6" s="32">
        <f>Eingabe!D16</f>
        <v/>
      </c>
      <c r="E6" s="32">
        <f>Eingabe!E16</f>
        <v/>
      </c>
      <c r="F6" s="32">
        <f>Eingabe!F16</f>
        <v/>
      </c>
      <c r="G6" s="32">
        <f>Eingabe!G16</f>
        <v/>
      </c>
    </row>
    <row r="7">
      <c r="B7" s="20" t="inlineStr">
        <is>
          <t>EBIT</t>
        </is>
      </c>
      <c r="C7" s="31">
        <f>C5*C6</f>
        <v/>
      </c>
      <c r="D7" s="31">
        <f>D5*D6</f>
        <v/>
      </c>
      <c r="E7" s="31">
        <f>E5*E6</f>
        <v/>
      </c>
      <c r="F7" s="31">
        <f>F5*F6</f>
        <v/>
      </c>
      <c r="G7" s="31">
        <f>G5*G6</f>
        <v/>
      </c>
    </row>
    <row r="8">
      <c r="B8" s="20" t="inlineStr">
        <is>
          <t>− Steuern auf EBIT</t>
        </is>
      </c>
      <c r="C8" s="31">
        <f>-C7*Eingabe!$C$19</f>
        <v/>
      </c>
      <c r="D8" s="31">
        <f>-D7*Eingabe!$C$19</f>
        <v/>
      </c>
      <c r="E8" s="31">
        <f>-E7*Eingabe!$C$19</f>
        <v/>
      </c>
      <c r="F8" s="31">
        <f>-F7*Eingabe!$C$19</f>
        <v/>
      </c>
      <c r="G8" s="31">
        <f>-G7*Eingabe!$C$19</f>
        <v/>
      </c>
    </row>
    <row r="9">
      <c r="B9" s="15">
        <f> NOPAT</f>
        <v/>
      </c>
      <c r="C9" s="33">
        <f>C7+C8</f>
        <v/>
      </c>
      <c r="D9" s="33">
        <f>D7+D8</f>
        <v/>
      </c>
      <c r="E9" s="33">
        <f>E7+E8</f>
        <v/>
      </c>
      <c r="F9" s="33">
        <f>F7+F8</f>
        <v/>
      </c>
      <c r="G9" s="33">
        <f>G7+G8</f>
        <v/>
      </c>
    </row>
    <row r="10">
      <c r="B10" s="20" t="inlineStr">
        <is>
          <t>+ Abschreibungen</t>
        </is>
      </c>
      <c r="C10" s="31">
        <f>C5*Eingabe!$C$20</f>
        <v/>
      </c>
      <c r="D10" s="31">
        <f>D5*Eingabe!$C$20</f>
        <v/>
      </c>
      <c r="E10" s="31">
        <f>E5*Eingabe!$C$20</f>
        <v/>
      </c>
      <c r="F10" s="31">
        <f>F5*Eingabe!$C$20</f>
        <v/>
      </c>
      <c r="G10" s="31">
        <f>G5*Eingabe!$C$20</f>
        <v/>
      </c>
    </row>
    <row r="11">
      <c r="B11" s="20" t="inlineStr">
        <is>
          <t>− Investitionen (CapEx)</t>
        </is>
      </c>
      <c r="C11" s="31">
        <f>-C5*Eingabe!$C$21</f>
        <v/>
      </c>
      <c r="D11" s="31">
        <f>-D5*Eingabe!$C$21</f>
        <v/>
      </c>
      <c r="E11" s="31">
        <f>-E5*Eingabe!$C$21</f>
        <v/>
      </c>
      <c r="F11" s="31">
        <f>-F5*Eingabe!$C$21</f>
        <v/>
      </c>
      <c r="G11" s="31">
        <f>-G5*Eingabe!$C$21</f>
        <v/>
      </c>
    </row>
    <row r="12">
      <c r="B12" s="20" t="inlineStr">
        <is>
          <t>− Δ Working Capital</t>
        </is>
      </c>
      <c r="C12" s="31">
        <f>-(C5-Eingabe!$C$11)*Eingabe!$C$22</f>
        <v/>
      </c>
      <c r="D12" s="31">
        <f>-(D5-C5)*Eingabe!$C$22</f>
        <v/>
      </c>
      <c r="E12" s="31">
        <f>-(E5-D5)*Eingabe!$C$22</f>
        <v/>
      </c>
      <c r="F12" s="31">
        <f>-(F5-E5)*Eingabe!$C$22</f>
        <v/>
      </c>
      <c r="G12" s="31">
        <f>-(G5-F5)*Eingabe!$C$22</f>
        <v/>
      </c>
    </row>
    <row r="13">
      <c r="B13" s="15">
        <f> Free Cashflow (FCFF)</f>
        <v/>
      </c>
      <c r="C13" s="34">
        <f>C9+C10+C11+C12</f>
        <v/>
      </c>
      <c r="D13" s="34">
        <f>D9+D10+D11+D12</f>
        <v/>
      </c>
      <c r="E13" s="34">
        <f>E9+E10+E11+E12</f>
        <v/>
      </c>
      <c r="F13" s="34">
        <f>F9+F10+F11+F12</f>
        <v/>
      </c>
      <c r="G13" s="34">
        <f>G9+G10+G11+G12</f>
        <v/>
      </c>
    </row>
    <row r="14">
      <c r="B14" s="20" t="inlineStr">
        <is>
          <t>Diskontfaktor</t>
        </is>
      </c>
      <c r="C14" s="35">
        <f>1/(1+WACC!$C$19)^1</f>
        <v/>
      </c>
      <c r="D14" s="35">
        <f>1/(1+WACC!$C$19)^2</f>
        <v/>
      </c>
      <c r="E14" s="35">
        <f>1/(1+WACC!$C$19)^3</f>
        <v/>
      </c>
      <c r="F14" s="35">
        <f>1/(1+WACC!$C$19)^4</f>
        <v/>
      </c>
      <c r="G14" s="35">
        <f>1/(1+WACC!$C$19)^5</f>
        <v/>
      </c>
    </row>
    <row r="15">
      <c r="B15" s="20" t="inlineStr">
        <is>
          <t>Barwert FCFF</t>
        </is>
      </c>
      <c r="C15" s="31">
        <f>C13*C14</f>
        <v/>
      </c>
      <c r="D15" s="31">
        <f>D13*D14</f>
        <v/>
      </c>
      <c r="E15" s="31">
        <f>E13*E14</f>
        <v/>
      </c>
      <c r="F15" s="31">
        <f>F13*F14</f>
        <v/>
      </c>
      <c r="G15" s="31">
        <f>G13*G14</f>
        <v/>
      </c>
    </row>
    <row r="17">
      <c r="B17" s="25" t="inlineStr">
        <is>
          <t>Σ Barwerte (Detailplanung)</t>
        </is>
      </c>
      <c r="C17" s="36">
        <f>SUM(C15:G15)</f>
        <v/>
      </c>
    </row>
    <row r="19">
      <c r="B19" s="22" t="inlineStr">
        <is>
          <t>→ Σ Barwerte + Barwert Terminal Value = Enterprise Value (Sheet „Output - Bewertung“).</t>
        </is>
      </c>
    </row>
    <row r="20" ht="44" customHeight="1">
      <c r="B20" s="23" t="inlineStr">
        <is>
          <t>Indikatives Tool zu Illustrationszwecken. Keine Rechts-, Steuer- oder Finanzberatung im Sinne des § 32 KWG. Sämtliche Ergebnisse sind ohne Gewähr.</t>
        </is>
      </c>
    </row>
    <row r="22">
      <c r="B22" s="13" t="inlineStr">
        <is>
          <t>SourcingClub | Nick Herbig | +49 176 60022198 | sourcingclub.de</t>
        </is>
      </c>
    </row>
  </sheetData>
  <sheetProtection selectLockedCells="0" selectUnlockedCells="0" sheet="1" objects="0" insertRows="1" insertHyperlinks="1" autoFilter="1" scenarios="0" formatColumns="1" deleteColumns="1" insertColumns="1" pivotTables="1" deleteRows="1" formatCells="1" formatRows="1" sort="1" password="F3BC"/>
  <mergeCells count="6">
    <mergeCell ref="B2:G2"/>
    <mergeCell ref="B20:G20"/>
    <mergeCell ref="B19:G19"/>
    <mergeCell ref="B22:G22"/>
    <mergeCell ref="B1:G1"/>
    <mergeCell ref="C17:G17"/>
  </mergeCells>
  <printOptions horizontalCentered="1"/>
  <pageMargins left="0.75" right="0.75" top="1" bottom="1" header="0.5" footer="0.5"/>
  <pageSetup orientation="landscape" paperSize="9" fitToHeight="1" fitToWidth="1"/>
</worksheet>
</file>

<file path=xl/worksheets/sheet6.xml><?xml version="1.0" encoding="utf-8"?>
<worksheet xmlns="http://schemas.openxmlformats.org/spreadsheetml/2006/main">
  <sheetPr>
    <tabColor rgb="FF0E7490"/>
    <outlinePr summaryBelow="1" summaryRight="1"/>
    <pageSetUpPr fitToPage="1"/>
  </sheetPr>
  <dimension ref="B1:E46"/>
  <sheetViews>
    <sheetView showGridLines="0" workbookViewId="0">
      <selection activeCell="A1" sqref="A1"/>
    </sheetView>
  </sheetViews>
  <sheetFormatPr baseColWidth="8" defaultRowHeight="15"/>
  <cols>
    <col width="3" customWidth="1" min="1" max="1"/>
    <col width="44" customWidth="1" min="2" max="2"/>
    <col width="18" customWidth="1" min="3" max="3"/>
    <col width="18" customWidth="1" min="4" max="4"/>
    <col width="18" customWidth="1" min="5" max="5"/>
    <col width="3" customWidth="1" min="6" max="6"/>
  </cols>
  <sheetData>
    <row r="1">
      <c r="B1" s="8" t="inlineStr">
        <is>
          <t>Output — DCF-Unternehmenswert</t>
        </is>
      </c>
    </row>
    <row r="2">
      <c r="B2" s="9">
        <f>IF(Eingabe!C5&lt;&gt;"","Unternehmen: "&amp;Eingabe!C5,"Bitte Eingaben im Sheet „Eingabe“ erfassen")</f>
        <v/>
      </c>
    </row>
    <row r="4" ht="22" customHeight="1">
      <c r="B4" s="14" t="inlineStr">
        <is>
          <t>1   Barwert der Detailplanung</t>
        </is>
      </c>
    </row>
    <row r="5">
      <c r="B5" s="15" t="inlineStr">
        <is>
          <t>Σ Barwerte FCFF (Jahr 1–5)</t>
        </is>
      </c>
      <c r="C5" s="33">
        <f>'FCF-Projektion'!$C$17</f>
        <v/>
      </c>
    </row>
    <row r="7" ht="22" customHeight="1">
      <c r="B7" s="14" t="inlineStr">
        <is>
          <t>2   Terminal Value (Gordon Growth)</t>
        </is>
      </c>
    </row>
    <row r="8">
      <c r="B8" s="20" t="inlineStr">
        <is>
          <t>FCFF Jahr 5</t>
        </is>
      </c>
      <c r="C8" s="31">
        <f>'FCF-Projektion'!$G$13</f>
        <v/>
      </c>
    </row>
    <row r="9">
      <c r="B9" s="20" t="inlineStr">
        <is>
          <t>Nachhaltige Wachstumsrate (g)</t>
        </is>
      </c>
      <c r="C9" s="28">
        <f>Eingabe!$C$25</f>
        <v/>
      </c>
    </row>
    <row r="10">
      <c r="B10" s="20" t="inlineStr">
        <is>
          <t>WACC</t>
        </is>
      </c>
      <c r="C10" s="28">
        <f>WACC!$C$19</f>
        <v/>
      </c>
    </row>
    <row r="11">
      <c r="B11" s="20" t="inlineStr">
        <is>
          <t>Terminal Value (Ende Jahr 5)</t>
        </is>
      </c>
      <c r="C11" s="31">
        <f>IF(C10&gt;C9,C8*(1+C9)/(C10-C9),"WACC ≤ g")</f>
        <v/>
      </c>
    </row>
    <row r="12">
      <c r="B12" s="20" t="inlineStr">
        <is>
          <t>Diskontfaktor Jahr 5</t>
        </is>
      </c>
      <c r="C12" s="35">
        <f>'FCF-Projektion'!$G$14</f>
        <v/>
      </c>
    </row>
    <row r="13">
      <c r="B13" s="15" t="inlineStr">
        <is>
          <t>Barwert Terminal Value</t>
        </is>
      </c>
      <c r="C13" s="33">
        <f>IF(C10&gt;C9,C11*C12,"—")</f>
        <v/>
      </c>
    </row>
    <row r="15" ht="22" customHeight="1">
      <c r="B15" s="14" t="inlineStr">
        <is>
          <t>3   Unternehmenswert</t>
        </is>
      </c>
    </row>
    <row r="16">
      <c r="B16" s="15" t="inlineStr">
        <is>
          <t>Enterprise Value</t>
        </is>
      </c>
      <c r="C16" s="34">
        <f>IF(C10&gt;C9,C5+C13,"—")</f>
        <v/>
      </c>
    </row>
    <row r="17">
      <c r="B17" s="20" t="inlineStr">
        <is>
          <t>− Nettofinanzverschuldung</t>
        </is>
      </c>
      <c r="C17" s="31">
        <f>-Eingabe!$C$29</f>
        <v/>
      </c>
    </row>
    <row r="18">
      <c r="B18" s="20" t="inlineStr">
        <is>
          <t>+ Nicht betriebsnotwendiges Vermögen</t>
        </is>
      </c>
      <c r="C18" s="31">
        <f>Eingabe!$C$30</f>
        <v/>
      </c>
    </row>
    <row r="19">
      <c r="B19" s="25">
        <f> Equity Value</f>
        <v/>
      </c>
      <c r="C19" s="37">
        <f>IF(C10&gt;C9,C16+C17+C18,"—")</f>
        <v/>
      </c>
    </row>
    <row r="21" ht="22" customHeight="1">
      <c r="B21" s="38" t="inlineStr">
        <is>
          <t>Indikativer Equity Value</t>
        </is>
      </c>
    </row>
    <row r="22" ht="26" customHeight="1">
      <c r="B22" s="39">
        <f>IF(C10&gt;C9,C19/1000000,"—")</f>
        <v/>
      </c>
    </row>
    <row r="24" ht="22" customHeight="1">
      <c r="B24" s="14" t="inlineStr">
        <is>
          <t>Plausibilität</t>
        </is>
      </c>
    </row>
    <row r="25">
      <c r="B25" s="20" t="inlineStr">
        <is>
          <t>Anteil Terminal Value am EV</t>
        </is>
      </c>
      <c r="C25" s="27">
        <f>IF(AND(C10&gt;C9,C16&lt;&gt;0),C13/C16,"—")</f>
        <v/>
      </c>
    </row>
    <row r="26">
      <c r="B26" s="20" t="inlineStr">
        <is>
          <t>Impliziter EV / EBIT (Jahr 1)</t>
        </is>
      </c>
      <c r="C26" s="40">
        <f>IFERROR(C16/'FCF-Projektion'!C7,"—")</f>
        <v/>
      </c>
    </row>
    <row r="28">
      <c r="B28" s="20" t="inlineStr">
        <is>
          <t>Barwert Detailplanung</t>
        </is>
      </c>
      <c r="C28" s="31">
        <f>C5</f>
        <v/>
      </c>
    </row>
    <row r="29">
      <c r="B29" s="20" t="inlineStr">
        <is>
          <t>Barwert Terminal Value</t>
        </is>
      </c>
      <c r="C29" s="31">
        <f>IF(C10&gt;C9,C13,0)</f>
        <v/>
      </c>
    </row>
    <row r="44" ht="44" customHeight="1">
      <c r="B44" s="23" t="inlineStr">
        <is>
          <t>Indikatives Tool zu Illustrationszwecken. Keine Rechts-, Steuer- oder Finanzberatung im Sinne des § 32 KWG. Sämtliche Ergebnisse sind ohne Gewähr.</t>
        </is>
      </c>
    </row>
    <row r="46">
      <c r="B46" s="13" t="inlineStr">
        <is>
          <t>SourcingClub | Nick Herbig | +49 176 60022198 | sourcingclub.de</t>
        </is>
      </c>
    </row>
  </sheetData>
  <sheetProtection selectLockedCells="0" selectUnlockedCells="0" sheet="1" objects="0" insertRows="1" insertHyperlinks="1" autoFilter="1" scenarios="0" formatColumns="1" deleteColumns="1" insertColumns="1" pivotTables="1" deleteRows="1" formatCells="1" formatRows="1" sort="1" password="F3BC"/>
  <mergeCells count="23">
    <mergeCell ref="C16:E16"/>
    <mergeCell ref="C9:E9"/>
    <mergeCell ref="B15:E15"/>
    <mergeCell ref="B24:E24"/>
    <mergeCell ref="C12:E12"/>
    <mergeCell ref="C11:E11"/>
    <mergeCell ref="B4:E4"/>
    <mergeCell ref="C8:E8"/>
    <mergeCell ref="B7:E7"/>
    <mergeCell ref="C17:E17"/>
    <mergeCell ref="B46:E46"/>
    <mergeCell ref="B22:E22"/>
    <mergeCell ref="C13:E13"/>
    <mergeCell ref="C19:E19"/>
    <mergeCell ref="B21:E21"/>
    <mergeCell ref="C18:E18"/>
    <mergeCell ref="B2:E2"/>
    <mergeCell ref="B1:E1"/>
    <mergeCell ref="C5:E5"/>
    <mergeCell ref="B44:E44"/>
    <mergeCell ref="C26:E26"/>
    <mergeCell ref="C25:E25"/>
    <mergeCell ref="C10:E10"/>
  </mergeCells>
  <printOptions horizontalCentered="1"/>
  <pageMargins left="0.75" right="0.75" top="1" bottom="1" header="0.5" footer="0.5"/>
  <pageSetup orientation="portrait" paperSize="9" fitToHeight="1" fitToWidth="1"/>
  <drawing xmlns:r="http://schemas.openxmlformats.org/officeDocument/2006/relationships" r:id="rId1"/>
</worksheet>
</file>

<file path=xl/worksheets/sheet7.xml><?xml version="1.0" encoding="utf-8"?>
<worksheet xmlns="http://schemas.openxmlformats.org/spreadsheetml/2006/main">
  <sheetPr>
    <tabColor rgb="FF1F3864"/>
    <outlinePr summaryBelow="1" summaryRight="1"/>
    <pageSetUpPr fitToPage="1"/>
  </sheetPr>
  <dimension ref="B1:H18"/>
  <sheetViews>
    <sheetView showGridLines="0" workbookViewId="0">
      <selection activeCell="A1" sqref="A1"/>
    </sheetView>
  </sheetViews>
  <sheetFormatPr baseColWidth="8" defaultRowHeight="15"/>
  <cols>
    <col width="3" customWidth="1" min="1" max="1"/>
    <col width="22" customWidth="1" min="2" max="2"/>
    <col width="15" customWidth="1" min="3" max="3"/>
    <col width="15" customWidth="1" min="4" max="4"/>
    <col width="15" customWidth="1" min="5" max="5"/>
    <col width="15" customWidth="1" min="6" max="6"/>
    <col width="15" customWidth="1" min="7" max="7"/>
    <col width="15" customWidth="1" min="8" max="8"/>
    <col width="3" customWidth="1" min="9" max="9"/>
  </cols>
  <sheetData>
    <row r="1">
      <c r="B1" s="8" t="inlineStr">
        <is>
          <t>Sensitivität — Equity Value nach WACC und Wachstumsrate</t>
        </is>
      </c>
    </row>
    <row r="2">
      <c r="B2" s="9" t="inlineStr">
        <is>
          <t>Equity Value bei Variation des WACC (Spalten) und der nachhaltigen Wachstumsrate g (Zeilen).</t>
        </is>
      </c>
    </row>
    <row r="4">
      <c r="B4" s="15" t="inlineStr">
        <is>
          <t>Basis-WACC</t>
        </is>
      </c>
      <c r="C4" s="28">
        <f>WACC!$C$19</f>
        <v/>
      </c>
    </row>
    <row r="5">
      <c r="B5" s="15" t="inlineStr">
        <is>
          <t>Basis-g</t>
        </is>
      </c>
      <c r="C5" s="28">
        <f>Eingabe!$C$25</f>
        <v/>
      </c>
    </row>
    <row r="7" ht="30" customHeight="1">
      <c r="B7" s="41" t="inlineStr">
        <is>
          <t>g ↓  /  WACC →</t>
        </is>
      </c>
      <c r="C7" s="42">
        <f>$C$4+(-0.015)</f>
        <v/>
      </c>
      <c r="D7" s="42">
        <f>$C$4+(-0.01)</f>
        <v/>
      </c>
      <c r="E7" s="42">
        <f>$C$4+(-0.005)</f>
        <v/>
      </c>
      <c r="F7" s="42">
        <f>$C$4+(0.0)</f>
        <v/>
      </c>
      <c r="G7" s="42">
        <f>$C$4+(0.005)</f>
        <v/>
      </c>
      <c r="H7" s="42">
        <f>$C$4+(0.01)</f>
        <v/>
      </c>
    </row>
    <row r="8">
      <c r="B8" s="42">
        <f>$C$5+(-0.01)</f>
        <v/>
      </c>
      <c r="C8" s="43">
        <f>IF(C$7&gt;$B8,NPV(C$7,'FCF-Projektion'!$C$13:$G$13)+('FCF-Projektion'!$G$13*(1+$B8)/(C$7-$B8))/(1+C$7)^5-Eingabe!$C$29+Eingabe!$C$30,"—")</f>
        <v/>
      </c>
      <c r="D8" s="43">
        <f>IF(D$7&gt;$B8,NPV(D$7,'FCF-Projektion'!$C$13:$G$13)+('FCF-Projektion'!$G$13*(1+$B8)/(D$7-$B8))/(1+D$7)^5-Eingabe!$C$29+Eingabe!$C$30,"—")</f>
        <v/>
      </c>
      <c r="E8" s="43">
        <f>IF(E$7&gt;$B8,NPV(E$7,'FCF-Projektion'!$C$13:$G$13)+('FCF-Projektion'!$G$13*(1+$B8)/(E$7-$B8))/(1+E$7)^5-Eingabe!$C$29+Eingabe!$C$30,"—")</f>
        <v/>
      </c>
      <c r="F8" s="43">
        <f>IF(F$7&gt;$B8,NPV(F$7,'FCF-Projektion'!$C$13:$G$13)+('FCF-Projektion'!$G$13*(1+$B8)/(F$7-$B8))/(1+F$7)^5-Eingabe!$C$29+Eingabe!$C$30,"—")</f>
        <v/>
      </c>
      <c r="G8" s="43">
        <f>IF(G$7&gt;$B8,NPV(G$7,'FCF-Projektion'!$C$13:$G$13)+('FCF-Projektion'!$G$13*(1+$B8)/(G$7-$B8))/(1+G$7)^5-Eingabe!$C$29+Eingabe!$C$30,"—")</f>
        <v/>
      </c>
      <c r="H8" s="43">
        <f>IF(H$7&gt;$B8,NPV(H$7,'FCF-Projektion'!$C$13:$G$13)+('FCF-Projektion'!$G$13*(1+$B8)/(H$7-$B8))/(1+H$7)^5-Eingabe!$C$29+Eingabe!$C$30,"—")</f>
        <v/>
      </c>
    </row>
    <row r="9">
      <c r="B9" s="42">
        <f>$C$5+(-0.005)</f>
        <v/>
      </c>
      <c r="C9" s="43">
        <f>IF(C$7&gt;$B9,NPV(C$7,'FCF-Projektion'!$C$13:$G$13)+('FCF-Projektion'!$G$13*(1+$B9)/(C$7-$B9))/(1+C$7)^5-Eingabe!$C$29+Eingabe!$C$30,"—")</f>
        <v/>
      </c>
      <c r="D9" s="43">
        <f>IF(D$7&gt;$B9,NPV(D$7,'FCF-Projektion'!$C$13:$G$13)+('FCF-Projektion'!$G$13*(1+$B9)/(D$7-$B9))/(1+D$7)^5-Eingabe!$C$29+Eingabe!$C$30,"—")</f>
        <v/>
      </c>
      <c r="E9" s="43">
        <f>IF(E$7&gt;$B9,NPV(E$7,'FCF-Projektion'!$C$13:$G$13)+('FCF-Projektion'!$G$13*(1+$B9)/(E$7-$B9))/(1+E$7)^5-Eingabe!$C$29+Eingabe!$C$30,"—")</f>
        <v/>
      </c>
      <c r="F9" s="43">
        <f>IF(F$7&gt;$B9,NPV(F$7,'FCF-Projektion'!$C$13:$G$13)+('FCF-Projektion'!$G$13*(1+$B9)/(F$7-$B9))/(1+F$7)^5-Eingabe!$C$29+Eingabe!$C$30,"—")</f>
        <v/>
      </c>
      <c r="G9" s="43">
        <f>IF(G$7&gt;$B9,NPV(G$7,'FCF-Projektion'!$C$13:$G$13)+('FCF-Projektion'!$G$13*(1+$B9)/(G$7-$B9))/(1+G$7)^5-Eingabe!$C$29+Eingabe!$C$30,"—")</f>
        <v/>
      </c>
      <c r="H9" s="43">
        <f>IF(H$7&gt;$B9,NPV(H$7,'FCF-Projektion'!$C$13:$G$13)+('FCF-Projektion'!$G$13*(1+$B9)/(H$7-$B9))/(1+H$7)^5-Eingabe!$C$29+Eingabe!$C$30,"—")</f>
        <v/>
      </c>
    </row>
    <row r="10">
      <c r="B10" s="42">
        <f>$C$5+(0.0)</f>
        <v/>
      </c>
      <c r="C10" s="43">
        <f>IF(C$7&gt;$B10,NPV(C$7,'FCF-Projektion'!$C$13:$G$13)+('FCF-Projektion'!$G$13*(1+$B10)/(C$7-$B10))/(1+C$7)^5-Eingabe!$C$29+Eingabe!$C$30,"—")</f>
        <v/>
      </c>
      <c r="D10" s="43">
        <f>IF(D$7&gt;$B10,NPV(D$7,'FCF-Projektion'!$C$13:$G$13)+('FCF-Projektion'!$G$13*(1+$B10)/(D$7-$B10))/(1+D$7)^5-Eingabe!$C$29+Eingabe!$C$30,"—")</f>
        <v/>
      </c>
      <c r="E10" s="43">
        <f>IF(E$7&gt;$B10,NPV(E$7,'FCF-Projektion'!$C$13:$G$13)+('FCF-Projektion'!$G$13*(1+$B10)/(E$7-$B10))/(1+E$7)^5-Eingabe!$C$29+Eingabe!$C$30,"—")</f>
        <v/>
      </c>
      <c r="F10" s="43">
        <f>IF(F$7&gt;$B10,NPV(F$7,'FCF-Projektion'!$C$13:$G$13)+('FCF-Projektion'!$G$13*(1+$B10)/(F$7-$B10))/(1+F$7)^5-Eingabe!$C$29+Eingabe!$C$30,"—")</f>
        <v/>
      </c>
      <c r="G10" s="43">
        <f>IF(G$7&gt;$B10,NPV(G$7,'FCF-Projektion'!$C$13:$G$13)+('FCF-Projektion'!$G$13*(1+$B10)/(G$7-$B10))/(1+G$7)^5-Eingabe!$C$29+Eingabe!$C$30,"—")</f>
        <v/>
      </c>
      <c r="H10" s="43">
        <f>IF(H$7&gt;$B10,NPV(H$7,'FCF-Projektion'!$C$13:$G$13)+('FCF-Projektion'!$G$13*(1+$B10)/(H$7-$B10))/(1+H$7)^5-Eingabe!$C$29+Eingabe!$C$30,"—")</f>
        <v/>
      </c>
    </row>
    <row r="11">
      <c r="B11" s="42">
        <f>$C$5+(0.005)</f>
        <v/>
      </c>
      <c r="C11" s="43">
        <f>IF(C$7&gt;$B11,NPV(C$7,'FCF-Projektion'!$C$13:$G$13)+('FCF-Projektion'!$G$13*(1+$B11)/(C$7-$B11))/(1+C$7)^5-Eingabe!$C$29+Eingabe!$C$30,"—")</f>
        <v/>
      </c>
      <c r="D11" s="43">
        <f>IF(D$7&gt;$B11,NPV(D$7,'FCF-Projektion'!$C$13:$G$13)+('FCF-Projektion'!$G$13*(1+$B11)/(D$7-$B11))/(1+D$7)^5-Eingabe!$C$29+Eingabe!$C$30,"—")</f>
        <v/>
      </c>
      <c r="E11" s="43">
        <f>IF(E$7&gt;$B11,NPV(E$7,'FCF-Projektion'!$C$13:$G$13)+('FCF-Projektion'!$G$13*(1+$B11)/(E$7-$B11))/(1+E$7)^5-Eingabe!$C$29+Eingabe!$C$30,"—")</f>
        <v/>
      </c>
      <c r="F11" s="43">
        <f>IF(F$7&gt;$B11,NPV(F$7,'FCF-Projektion'!$C$13:$G$13)+('FCF-Projektion'!$G$13*(1+$B11)/(F$7-$B11))/(1+F$7)^5-Eingabe!$C$29+Eingabe!$C$30,"—")</f>
        <v/>
      </c>
      <c r="G11" s="43">
        <f>IF(G$7&gt;$B11,NPV(G$7,'FCF-Projektion'!$C$13:$G$13)+('FCF-Projektion'!$G$13*(1+$B11)/(G$7-$B11))/(1+G$7)^5-Eingabe!$C$29+Eingabe!$C$30,"—")</f>
        <v/>
      </c>
      <c r="H11" s="43">
        <f>IF(H$7&gt;$B11,NPV(H$7,'FCF-Projektion'!$C$13:$G$13)+('FCF-Projektion'!$G$13*(1+$B11)/(H$7-$B11))/(1+H$7)^5-Eingabe!$C$29+Eingabe!$C$30,"—")</f>
        <v/>
      </c>
    </row>
    <row r="12">
      <c r="B12" s="42">
        <f>$C$5+(0.01)</f>
        <v/>
      </c>
      <c r="C12" s="43">
        <f>IF(C$7&gt;$B12,NPV(C$7,'FCF-Projektion'!$C$13:$G$13)+('FCF-Projektion'!$G$13*(1+$B12)/(C$7-$B12))/(1+C$7)^5-Eingabe!$C$29+Eingabe!$C$30,"—")</f>
        <v/>
      </c>
      <c r="D12" s="43">
        <f>IF(D$7&gt;$B12,NPV(D$7,'FCF-Projektion'!$C$13:$G$13)+('FCF-Projektion'!$G$13*(1+$B12)/(D$7-$B12))/(1+D$7)^5-Eingabe!$C$29+Eingabe!$C$30,"—")</f>
        <v/>
      </c>
      <c r="E12" s="43">
        <f>IF(E$7&gt;$B12,NPV(E$7,'FCF-Projektion'!$C$13:$G$13)+('FCF-Projektion'!$G$13*(1+$B12)/(E$7-$B12))/(1+E$7)^5-Eingabe!$C$29+Eingabe!$C$30,"—")</f>
        <v/>
      </c>
      <c r="F12" s="43">
        <f>IF(F$7&gt;$B12,NPV(F$7,'FCF-Projektion'!$C$13:$G$13)+('FCF-Projektion'!$G$13*(1+$B12)/(F$7-$B12))/(1+F$7)^5-Eingabe!$C$29+Eingabe!$C$30,"—")</f>
        <v/>
      </c>
      <c r="G12" s="43">
        <f>IF(G$7&gt;$B12,NPV(G$7,'FCF-Projektion'!$C$13:$G$13)+('FCF-Projektion'!$G$13*(1+$B12)/(G$7-$B12))/(1+G$7)^5-Eingabe!$C$29+Eingabe!$C$30,"—")</f>
        <v/>
      </c>
      <c r="H12" s="43">
        <f>IF(H$7&gt;$B12,NPV(H$7,'FCF-Projektion'!$C$13:$G$13)+('FCF-Projektion'!$G$13*(1+$B12)/(H$7-$B12))/(1+H$7)^5-Eingabe!$C$29+Eingabe!$C$30,"—")</f>
        <v/>
      </c>
    </row>
    <row r="14" ht="28" customHeight="1">
      <c r="B14" s="44" t="inlineStr">
        <is>
          <t>Werte = Equity Value. Mittlere Spalte = Basis-WACC, mittlere Zeile = Basis-g. „—“ wo WACC ≤ g (Terminal Value nicht definiert).</t>
        </is>
      </c>
    </row>
    <row r="16" ht="44" customHeight="1">
      <c r="B16" s="23" t="inlineStr">
        <is>
          <t>Indikatives Tool zu Illustrationszwecken. Keine Rechts-, Steuer- oder Finanzberatung im Sinne des § 32 KWG. Sämtliche Ergebnisse sind ohne Gewähr.</t>
        </is>
      </c>
    </row>
    <row r="18">
      <c r="B18" s="13" t="inlineStr">
        <is>
          <t>SourcingClub | Nick Herbig | +49 176 60022198 | sourcingclub.de</t>
        </is>
      </c>
    </row>
  </sheetData>
  <sheetProtection selectLockedCells="0" selectUnlockedCells="0" sheet="1" objects="0" insertRows="1" insertHyperlinks="1" autoFilter="1" scenarios="0" formatColumns="1" deleteColumns="1" insertColumns="1" pivotTables="1" deleteRows="1" formatCells="1" formatRows="1" sort="1" password="F3BC"/>
  <mergeCells count="7">
    <mergeCell ref="B14:H14"/>
    <mergeCell ref="B18:H18"/>
    <mergeCell ref="B1:H1"/>
    <mergeCell ref="C5:D5"/>
    <mergeCell ref="B2:H2"/>
    <mergeCell ref="B16:H16"/>
    <mergeCell ref="C4:D4"/>
  </mergeCells>
  <conditionalFormatting sqref="C8:H12">
    <cfRule type="colorScale" priority="1">
      <colorScale>
        <cfvo type="min"/>
        <cfvo type="percentile" val="50"/>
        <cfvo type="max"/>
        <color rgb="FFF8B4B4"/>
        <color rgb="FFFFFCB4"/>
        <color rgb="FFA9D9A9"/>
      </colorScale>
    </cfRule>
  </conditionalFormatting>
  <printOptions horizontalCentered="1"/>
  <pageMargins left="0.75" right="0.75" top="1" bottom="1" header="0.5" footer="0.5"/>
  <pageSetup orientation="landscape" paperSize="9" fitToHeight="1" fitToWidth="1"/>
</worksheet>
</file>

<file path=xl/worksheets/sheet8.xml><?xml version="1.0" encoding="utf-8"?>
<worksheet xmlns="http://schemas.openxmlformats.org/spreadsheetml/2006/main">
  <sheetPr>
    <tabColor rgb="FF1F3864"/>
    <outlinePr summaryBelow="1" summaryRight="1"/>
    <pageSetUpPr fitToPage="1"/>
  </sheetPr>
  <dimension ref="B1:B26"/>
  <sheetViews>
    <sheetView showGridLines="0" workbookViewId="0">
      <selection activeCell="A1" sqref="A1"/>
    </sheetView>
  </sheetViews>
  <sheetFormatPr baseColWidth="8" defaultRowHeight="15"/>
  <cols>
    <col width="3" customWidth="1" min="1" max="1"/>
    <col width="100" customWidth="1" min="2" max="2"/>
    <col width="3" customWidth="1" min="3" max="3"/>
  </cols>
  <sheetData>
    <row r="1" ht="26" customHeight="1">
      <c r="B1" s="45" t="inlineStr">
        <is>
          <t>Diese Vorlage folgt der Entity-DCF-Methode im Rahmen des IDW S 1</t>
        </is>
      </c>
    </row>
    <row r="3">
      <c r="B3" s="11" t="inlineStr">
        <is>
          <t>Methodik</t>
        </is>
      </c>
    </row>
    <row r="4" ht="60" customHeight="1">
      <c r="B4" s="12" t="inlineStr">
        <is>
          <t>Das Discounted-Cashflow-Verfahren (Entity-/WACC-Ansatz) leitet den Unternehmenswert aus den künftigen Free Cashflows to Firm (FCFF) ab. Der FCFF ist der Zahlungsstrom, der allen Kapitalgebern (Eigen- und Fremdkapital) zur Verfügung steht: NOPAT zuzüglich Abschreibungen, abzüglich Investitionen und Working-Capital-Bindung. Die Cashflows werden mit dem WACC auf den Bewertungsstichtag abgezinst.</t>
        </is>
      </c>
    </row>
    <row r="6" ht="60" customHeight="1">
      <c r="B6" s="12" t="inlineStr">
        <is>
          <t>Der WACC ist der gewichtete Kapitalkostensatz. Die Eigenkapitalkosten folgen dem CAPM (risikofreier Zins plus Beta mal Marktrisikoprämie, ergänzt um einen Size-/Spezifischen Zuschlag für die geringere Handelbarkeit von Mittelstandsanteilen). Die Fremdkapitalkosten gehen nach Steuern (Tax Shield) ein, gewichtet mit der Zielkapitalstruktur.</t>
        </is>
      </c>
    </row>
    <row r="8" ht="60" customHeight="1">
      <c r="B8" s="12" t="inlineStr">
        <is>
          <t>Nach dem fünfjährigen Detailplanungszeitraum bildet der Terminal Value den Fortführungswert ab (Gordon-Growth: FCFF des letzten Planjahres, fortgeschrieben mit der nachhaltigen Wachstumsrate g, kapitalisiert mit WACC − g). Voraussetzung ist WACC &gt; g. Der Terminal Value macht in der Praxis häufig den größeren Teil des Unternehmenswerts aus — seine Annahmen sind daher besonders sorgfältig zu prüfen.</t>
        </is>
      </c>
    </row>
    <row r="10" ht="46" customHeight="1">
      <c r="B10" s="12" t="inlineStr">
        <is>
          <t>Der Enterprise Value ist die Summe der Barwerte der Detailplanung und des Terminal Value. Nach Abzug der Nettofinanzverschuldung und Hinzurechnung nicht betriebsnotwendigen Vermögens ergibt sich der Equity Value (Wert des Eigenkapitals). Die Abzinsung erfolgt jahresend-genau (keine Mid-Year-Convention).</t>
        </is>
      </c>
    </row>
    <row r="12">
      <c r="B12" s="11" t="inlineStr">
        <is>
          <t>Wesentliche Annahmen / Stellschrauben</t>
        </is>
      </c>
    </row>
    <row r="13">
      <c r="B13" s="12" t="inlineStr">
        <is>
          <t>•  Umsatzwachstum und EBIT-Marge je Planjahr — die zentralen Werttreiber.</t>
        </is>
      </c>
    </row>
    <row r="14">
      <c r="B14" s="12" t="inlineStr">
        <is>
          <t>•  Steuersatz, Abschreibungs-, CapEx- und Working-Capital-Quoten.</t>
        </is>
      </c>
    </row>
    <row r="15">
      <c r="B15" s="12" t="inlineStr">
        <is>
          <t>•  WACC (rf, MRP, Beta, Size-Zuschlag, FK-Kosten, Kapitalstruktur).</t>
        </is>
      </c>
    </row>
    <row r="16">
      <c r="B16" s="12" t="inlineStr">
        <is>
          <t>•  Nachhaltige Wachstumsrate g des Terminal Value (typisch 1–2,5 %).</t>
        </is>
      </c>
    </row>
    <row r="18">
      <c r="B18" s="11" t="inlineStr">
        <is>
          <t>Limitierungen</t>
        </is>
      </c>
    </row>
    <row r="19">
      <c r="B19" s="12" t="inlineStr">
        <is>
          <t>•  Indikativ — ersetzt keine vollständige Bewertung nach IDW S 1 und keine Due Diligence.</t>
        </is>
      </c>
    </row>
    <row r="20">
      <c r="B20" s="12" t="inlineStr">
        <is>
          <t>•  Hohe Sensitivität gegenüber WACC und g (siehe Sheet „Sensitivität“).</t>
        </is>
      </c>
    </row>
    <row r="21">
      <c r="B21" s="12" t="inlineStr">
        <is>
          <t>•  Beruht auf einer Planung; deren Qualität bestimmt die Aussagekraft des Ergebnisses.</t>
        </is>
      </c>
    </row>
    <row r="22">
      <c r="B22" s="12" t="inlineStr">
        <is>
          <t>•  Beta/MRP sind Schätzungen; bei nicht börsennotierten Unternehmen mit besonderer Unsicherheit.</t>
        </is>
      </c>
    </row>
    <row r="24" ht="44" customHeight="1">
      <c r="B24" s="23" t="inlineStr">
        <is>
          <t>Indikatives Tool zu Illustrationszwecken. Keine Rechts-, Steuer- oder Finanzberatung im Sinne des § 32 KWG. Sämtliche Ergebnisse sind ohne Gewähr.</t>
        </is>
      </c>
    </row>
    <row r="26">
      <c r="B26" s="13" t="inlineStr">
        <is>
          <t>SourcingClub | Nick Herbig | +49 176 60022198 | sourcingclub.de</t>
        </is>
      </c>
    </row>
  </sheetData>
  <sheetProtection selectLockedCells="0" selectUnlockedCells="0" sheet="1" objects="0" insertRows="1" insertHyperlinks="1" autoFilter="1" scenarios="0" formatColumns="1" deleteColumns="1" insertColumns="1" pivotTables="1" deleteRows="1" formatCells="1" formatRows="1" sort="1" password="F3BC"/>
  <mergeCells count="3">
    <mergeCell ref="B1"/>
    <mergeCell ref="B24"/>
    <mergeCell ref="B26"/>
  </mergeCells>
  <printOptions horizontalCentered="1"/>
  <pageMargins left="0.75" right="0.75" top="1" bottom="1" header="0.5" footer="0.5"/>
  <pageSetup orientation="portrait" paperSize="9" fitToHeight="1"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2026-06-13T04:42:47Z</dcterms:created>
  <dcterms:modified xsi:type="dcterms:W3CDTF">2026-06-13T04:42:47Z</dcterms:modified>
</cp:coreProperties>
</file>